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7376" windowHeight="9096" tabRatio="946" activeTab="0"/>
  </bookViews>
  <sheets>
    <sheet name="1.Onbe" sheetId="1" r:id="rId1"/>
    <sheet name="2.Norm" sheetId="2" r:id="rId2"/>
    <sheet name="3.Onki" sheetId="3" r:id="rId3"/>
    <sheet name="4.Inbe" sheetId="4" r:id="rId4"/>
    <sheet name="5.Inbe" sheetId="5" r:id="rId5"/>
    <sheet name="6.Inki" sheetId="6" r:id="rId6"/>
    <sheet name="7.Önk.műk." sheetId="7" r:id="rId7"/>
    <sheet name="7.A Alapítv" sheetId="8" r:id="rId8"/>
    <sheet name="8.Beruh." sheetId="9" r:id="rId9"/>
    <sheet name="9.Felúj." sheetId="10" r:id="rId10"/>
    <sheet name="10.Mérleg" sheetId="11" r:id="rId11"/>
    <sheet name="11.Létszám" sheetId="12" r:id="rId12"/>
    <sheet name="12.Többéves" sheetId="13" r:id="rId13"/>
    <sheet name="13.Hitel" sheetId="14" r:id="rId14"/>
    <sheet name="14.Megelől.Hitel" sheetId="15" r:id="rId15"/>
    <sheet name="15.Közv.tám." sheetId="16" r:id="rId16"/>
    <sheet name="Diagram1" sheetId="17" r:id="rId17"/>
    <sheet name="Diagram2" sheetId="18" r:id="rId18"/>
    <sheet name="Diagram3" sheetId="19" r:id="rId19"/>
    <sheet name="Diagram4" sheetId="20" r:id="rId20"/>
    <sheet name="Diagram5" sheetId="21" r:id="rId21"/>
  </sheets>
  <externalReferences>
    <externalReference r:id="rId24"/>
    <externalReference r:id="rId25"/>
    <externalReference r:id="rId26"/>
    <externalReference r:id="rId27"/>
    <externalReference r:id="rId28"/>
  </externalReferences>
  <definedNames>
    <definedName name="_4._sz._sor_részletezése">#REF!</definedName>
    <definedName name="_xlnm.Print_Titles" localSheetId="0">'1.Onbe'!$4:$6</definedName>
    <definedName name="_xlnm.Print_Titles" localSheetId="11">'11.Létszám'!$5:$5</definedName>
    <definedName name="_xlnm.Print_Titles" localSheetId="12">'12.Többéves'!$5:$8</definedName>
    <definedName name="_xlnm.Print_Titles" localSheetId="2">'3.Onki'!$4:$6</definedName>
    <definedName name="_xlnm.Print_Titles" localSheetId="3">'4.Inbe'!$4:$7</definedName>
    <definedName name="_xlnm.Print_Titles" localSheetId="4">'5.Inbe'!$4:$7</definedName>
    <definedName name="_xlnm.Print_Titles" localSheetId="5">'6.Inki'!$4:$7</definedName>
    <definedName name="_xlnm.Print_Titles" localSheetId="6">'7.Önk.műk.'!$4:$7</definedName>
    <definedName name="_xlnm.Print_Area" localSheetId="0">'1.Onbe'!$A$1:$J$63</definedName>
    <definedName name="_xlnm.Print_Area" localSheetId="10">'10.Mérleg'!$A$1:$F$36</definedName>
    <definedName name="_xlnm.Print_Area" localSheetId="11">'11.Létszám'!$A$1:$G$40</definedName>
    <definedName name="_xlnm.Print_Area" localSheetId="12">'12.Többéves'!$A$1:$F$90</definedName>
    <definedName name="_xlnm.Print_Area" localSheetId="1">'2.Norm'!$A$1:$E$33</definedName>
    <definedName name="_xlnm.Print_Area" localSheetId="2">'3.Onki'!$A$1:$J$39</definedName>
    <definedName name="_xlnm.Print_Area" localSheetId="3">'4.Inbe'!$A$1:$N$59</definedName>
    <definedName name="_xlnm.Print_Area" localSheetId="4">'5.Inbe'!$A$1:$H$35</definedName>
    <definedName name="_xlnm.Print_Area" localSheetId="5">'6.Inki'!$A$1:$Q$91</definedName>
    <definedName name="_xlnm.Print_Area" localSheetId="6">'7.Önk.műk.'!$A$1:$N$294</definedName>
    <definedName name="_xlnm.Print_Area" localSheetId="8">'8.Beruh.'!$A$1:$J$63</definedName>
    <definedName name="_xlnm.Print_Area" localSheetId="9">'9.Felúj.'!$A$1:$I$50</definedName>
  </definedNames>
  <calcPr fullCalcOnLoad="1"/>
</workbook>
</file>

<file path=xl/sharedStrings.xml><?xml version="1.0" encoding="utf-8"?>
<sst xmlns="http://schemas.openxmlformats.org/spreadsheetml/2006/main" count="1665" uniqueCount="879">
  <si>
    <t xml:space="preserve">Több éves kihatással járó feladatok előirányzatai éves bontásban </t>
  </si>
  <si>
    <t>adatok eFt-ban</t>
  </si>
  <si>
    <t>A</t>
  </si>
  <si>
    <t>C</t>
  </si>
  <si>
    <t>B</t>
  </si>
  <si>
    <t>D</t>
  </si>
  <si>
    <t>E</t>
  </si>
  <si>
    <t>Sorszám</t>
  </si>
  <si>
    <t>Megnevezés</t>
  </si>
  <si>
    <t>2016. évi előirányzat</t>
  </si>
  <si>
    <t>2017. évi előirányzat</t>
  </si>
  <si>
    <t>2018. évi előirányzat</t>
  </si>
  <si>
    <t>Játszóeszközök kopásból, elhasználódásból adódó karbantartása, felújítása</t>
  </si>
  <si>
    <t>Kittenberger K. Növény és Vadaspark Kht. működéséhez hozzájárulás</t>
  </si>
  <si>
    <t>Veszprém TV közszolgálati műsorok támogatása</t>
  </si>
  <si>
    <t>Temetők üzemeltetésével kapcsolatos feladatok</t>
  </si>
  <si>
    <t>"Csarnok Kft"-vel megkötött szolgáltatásvásárlási szerződéshez kapcsolódó megállapodás</t>
  </si>
  <si>
    <t xml:space="preserve">Csarnok Kft. törzstőkeemelés, tőketartalékba helyezés </t>
  </si>
  <si>
    <t>Swing-Swing Kft. (Hangvilla) szolgáltatási szerződés</t>
  </si>
  <si>
    <t>Parkfenntartás</t>
  </si>
  <si>
    <t>Köztisztasági feladatok</t>
  </si>
  <si>
    <t>VKSZ Zrt. által ellátott feladatok</t>
  </si>
  <si>
    <t xml:space="preserve">A Veszprémi Közüzemi Szolgáltató Zrt-vel megkötött az önkormányzati tulajdonú bérlakások üzemeltetésére, bérbeadására irányuló szerződés módosítása </t>
  </si>
  <si>
    <t>A Veszprémi Közüzemi Szolgáltató Zrt-vel megkötött intézményi működtetésére irányuló szolgáltatásvásárlási szerződés</t>
  </si>
  <si>
    <t xml:space="preserve">Kéményseprési tevékenység támogatása </t>
  </si>
  <si>
    <t>Önkormányzati intézmények energia beszerzése költségei fedezetének biztosításához szükséges előzetes pénzügyi kötelezettségvállalásról (villamosenergia)</t>
  </si>
  <si>
    <t>Útburkolati jelek festése</t>
  </si>
  <si>
    <t>"Energia Autonóm Városi területek" című pályázathoz történő csatlakozás</t>
  </si>
  <si>
    <t>Együttműködési megállapodás a Veszprém Megyei Rendőrkapitánysággal a térfigyelő kamerák üzemeltetéséről</t>
  </si>
  <si>
    <t>Veszprém Stromfeld A. u. 9/E. szám alatti ingatlanrész rendőrségi körzeti megbízotti iroda működtetése céljára</t>
  </si>
  <si>
    <t>Veszprém csapadékvíz elvezető rendszer bérlése Veszprém és Térsége Szennyvízelvezetési és -kezelési Önkormányzati Társulástól</t>
  </si>
  <si>
    <t>Díszvilágítás bérleti jogviszony</t>
  </si>
  <si>
    <t>Veszprém Egyetemi és Diák Atlétikai Club</t>
  </si>
  <si>
    <t>Veszprém Kosárlabda Korlátolt Felelősségű Társasággal együttműködési megállapodás (Veszprémi Egyetemi SC kosárlabda szakosztály)</t>
  </si>
  <si>
    <t>Veszprémi Foci Centrum Utánpótlás SE.</t>
  </si>
  <si>
    <t>Futsal Club Veszprém</t>
  </si>
  <si>
    <t>Jutasi úti műfüves sportpálya  fenntartására és működésére</t>
  </si>
  <si>
    <t>C.C.Audit Könyvvizsgáló Kft. megbízási szerződés</t>
  </si>
  <si>
    <t>Cuha Völgye Egyesületi tagdíj (5 Ft/lakos)</t>
  </si>
  <si>
    <t>ÖKOpolisz Klaszter tagdíj</t>
  </si>
  <si>
    <t>Megyei Jogú Városok Szövetsége tagdíj</t>
  </si>
  <si>
    <t>Európai Városok Szövetsége tagdíj</t>
  </si>
  <si>
    <t>Alkohol-Drogsegély Ambulancia (ellátási szerződés) Szenvedélybetegek</t>
  </si>
  <si>
    <t>Máltai Szeretetszolgálat (ellátási szerződés)</t>
  </si>
  <si>
    <t>Polgármesteri Hivatal használatában lévő nyomatkészítő eszközök tartós üzemeltetésére</t>
  </si>
  <si>
    <t>Kiemelt együttesek támogatása-Mendelssohn kamarazenekar</t>
  </si>
  <si>
    <t>Kiemelt együttesek támogatása-Veszprém Város Vegyeskar</t>
  </si>
  <si>
    <t>Kiemelt együttesek támogatása-Veszprém Táncegyüttes</t>
  </si>
  <si>
    <t>Kiemelt együttesek támogatása-Liszt Ferenc Kórus</t>
  </si>
  <si>
    <t xml:space="preserve">TDM Irodától szolgáltatás vásárlás </t>
  </si>
  <si>
    <t>A Veszprémi Programiroda Kft-vel megkötött üzemidő értékesítési és szolgáltatási szerződés megszüntetéséről és szolgáltatási szerződés megkötéséről</t>
  </si>
  <si>
    <t>Kertek és Kolostorok működtetése</t>
  </si>
  <si>
    <t>Városi kiemelt fesztiválok</t>
  </si>
  <si>
    <t xml:space="preserve">Pannon TISZK Kft </t>
  </si>
  <si>
    <t>VMJV Vagyon- és felelősségbiztosítás</t>
  </si>
  <si>
    <t>Városi lap kiadásai</t>
  </si>
  <si>
    <t>Kitüntetések</t>
  </si>
  <si>
    <t>Központi orvosi ügyelet közös diszpécserszolgálati feladatainak ellátására</t>
  </si>
  <si>
    <t>MINDÖSSZESEN:</t>
  </si>
  <si>
    <t>A Települési Önkormányzatok Országos Szövetségéhez történő csatlakozásról</t>
  </si>
  <si>
    <t>A Klímabarát Települések Szövetségéhez történő csatlakozásról</t>
  </si>
  <si>
    <t>Veszprém Megyei Jogú Város Önkormányzata</t>
  </si>
  <si>
    <t>F</t>
  </si>
  <si>
    <t>G</t>
  </si>
  <si>
    <t>H</t>
  </si>
  <si>
    <t>Cím</t>
  </si>
  <si>
    <t>Alcím</t>
  </si>
  <si>
    <t>Feladatellátás jellege*</t>
  </si>
  <si>
    <t>Teljes költség</t>
  </si>
  <si>
    <t>Önkormányzati felújítási kiadások</t>
  </si>
  <si>
    <t>K</t>
  </si>
  <si>
    <t>NK</t>
  </si>
  <si>
    <t>Elhasználódott labdapályák felújítása és balesetveszély elhárítás</t>
  </si>
  <si>
    <t>Köztéri padok felújítása</t>
  </si>
  <si>
    <t>Földutak felújítása</t>
  </si>
  <si>
    <t>Köztéri műalkotások rekonstrukciója</t>
  </si>
  <si>
    <t>Intézményekben kétutas tűzjelző rendszer beüzemelése</t>
  </si>
  <si>
    <t>Bóbita Körzeti Óvoda</t>
  </si>
  <si>
    <t>Egry úti Körzeti Óvoda</t>
  </si>
  <si>
    <t>Csillag úti Körzeti Óvoda</t>
  </si>
  <si>
    <t>Kastélykert Körzeti Óvoda</t>
  </si>
  <si>
    <t>Báthory István Általános Iskola</t>
  </si>
  <si>
    <t>Cholnoky Jenő Általános Iskola</t>
  </si>
  <si>
    <t>Deák Ferenc Általános Iskola</t>
  </si>
  <si>
    <t>Dózsa György Általános Iskola</t>
  </si>
  <si>
    <t>Gyulaffy László Általános Iskola</t>
  </si>
  <si>
    <t>Kossuth Lajos Általános Iskola</t>
  </si>
  <si>
    <t>Rózsa úti Általános Iskola</t>
  </si>
  <si>
    <t>Lovassy László Gimnázium</t>
  </si>
  <si>
    <t>Vetési Albert Gimnázium</t>
  </si>
  <si>
    <t>Művészetek Háza</t>
  </si>
  <si>
    <t>Eötvös Károly Megyei Könyvtár</t>
  </si>
  <si>
    <t>Petőfi Színház</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</si>
  <si>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</si>
  <si>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</si>
  <si>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</si>
  <si>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</si>
  <si>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</si>
  <si>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</si>
  <si>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</si>
  <si>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</si>
  <si>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</si>
  <si>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</si>
  <si>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</si>
  <si>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</si>
  <si>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 xml:space="preserve">Utcanévtáblák </t>
  </si>
  <si>
    <t>Műfüves pályák fejlesztése önrész</t>
  </si>
  <si>
    <t>Uszodaépítés előkészítés</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</si>
  <si>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</si>
  <si>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</si>
  <si>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</si>
  <si>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</si>
  <si>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Játszótérépítések</t>
  </si>
  <si>
    <t>Kertváros csapadékvíz-elvezetése, kivitelezés</t>
  </si>
  <si>
    <t>Viola köz rekonstrukció II. ütem</t>
  </si>
  <si>
    <t>Hulladéklerakó rekultiváció</t>
  </si>
  <si>
    <t>Kádártai Közösségi Ház átépítése</t>
  </si>
  <si>
    <t>Intézményi beruházási kiadások</t>
  </si>
  <si>
    <t>Vadvirág Körzeti Óvoda</t>
  </si>
  <si>
    <t>Ringató Körzeti Óvoda</t>
  </si>
  <si>
    <t>Laczkó Dezső Múzeum</t>
  </si>
  <si>
    <t>Intézményi Szolgáltató Szervezet</t>
  </si>
  <si>
    <t>Informatikai kiadások</t>
  </si>
  <si>
    <t>Intézményi beruházási kiadások összesen</t>
  </si>
  <si>
    <t>Előzetes kötelezettségvállalásról az önkormányzati intézmények földgáz beszerzése tárgyában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</si>
  <si>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</si>
  <si>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</si>
  <si>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</si>
  <si>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</si>
  <si>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</si>
  <si>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</si>
  <si>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</si>
  <si>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</si>
  <si>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</si>
  <si>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</si>
  <si>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</si>
  <si>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</si>
  <si>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</si>
  <si>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</si>
  <si>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</si>
  <si>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</si>
  <si>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</si>
  <si>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</si>
  <si>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</si>
  <si>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</si>
  <si>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</si>
  <si>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</si>
  <si>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</si>
  <si>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</si>
  <si>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</si>
  <si>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</si>
  <si>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</si>
  <si>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</si>
  <si>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</si>
  <si>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</si>
  <si>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</si>
  <si>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</si>
  <si>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</si>
  <si>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 xml:space="preserve"> - Gizella Kórus/Downland Alapítvány</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</si>
  <si>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</si>
  <si>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</si>
  <si>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</si>
  <si>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</si>
  <si>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</si>
  <si>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</si>
  <si>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</si>
  <si>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</si>
  <si>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</si>
  <si>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</si>
  <si>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</si>
  <si>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</si>
  <si>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 -iroda működési költsége</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</si>
  <si>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</si>
  <si>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</si>
  <si>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</si>
  <si>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</si>
  <si>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</si>
  <si>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</si>
  <si>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</si>
  <si>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</si>
  <si>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</si>
  <si>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</si>
  <si>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</si>
  <si>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</si>
  <si>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</si>
  <si>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Központi orvosi ügyelet (önkormányzatok hozzájárulása)</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</si>
  <si>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</si>
  <si>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</si>
  <si>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</si>
  <si>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</si>
  <si>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</si>
  <si>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</si>
  <si>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</si>
  <si>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</si>
  <si>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</si>
  <si>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</si>
  <si>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</si>
  <si>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</si>
  <si>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</si>
  <si>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Nem lakáscélú helyiségek üzemeltetési költségei</t>
  </si>
  <si>
    <t>Közüzemi Zrt. jutaléka</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</si>
  <si>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</si>
  <si>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</si>
  <si>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</si>
  <si>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</si>
  <si>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</si>
  <si>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</si>
  <si>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</si>
  <si>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</si>
  <si>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</si>
  <si>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</si>
  <si>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</si>
  <si>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</si>
  <si>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</si>
  <si>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</si>
  <si>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</si>
  <si>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</si>
  <si>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</si>
  <si>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</si>
  <si>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</si>
  <si>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</si>
  <si>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</si>
  <si>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</si>
  <si>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</si>
  <si>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</si>
  <si>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Bérlakások üzemeltetési költségeihez hozzájárulás</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</si>
  <si>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</si>
  <si>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</si>
  <si>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</si>
  <si>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</si>
  <si>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</si>
  <si>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</si>
  <si>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</si>
  <si>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</si>
  <si>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</si>
  <si>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</si>
  <si>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</si>
  <si>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</si>
  <si>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</si>
  <si>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Az esélyegyenlőség erősítését szolgáló együttműködés segítése a veszprémi járásban ÁROP-1.A.3.</t>
  </si>
  <si>
    <t xml:space="preserve">Szervezetfejlesztés a Veszprémi Önkormányzatnál ÁROP-1.A.5-2013-2013-0070. </t>
  </si>
  <si>
    <t xml:space="preserve">Bízzunk az új nemzedékben ÁROP-1.A.6-2013-2013-005 </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</si>
  <si>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</si>
  <si>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</si>
  <si>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</si>
  <si>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</si>
  <si>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</si>
  <si>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</si>
  <si>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</si>
  <si>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</si>
  <si>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</si>
  <si>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</si>
  <si>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</si>
  <si>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</si>
  <si>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</si>
  <si>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</si>
  <si>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</si>
  <si>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</si>
  <si>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2015. évi engedélyezett létszám</t>
  </si>
  <si>
    <t>Megjegyzés</t>
  </si>
  <si>
    <t>VMJV Eü. Alapellátási Intézmény</t>
  </si>
  <si>
    <t>VMJV Egyesített Bölcsődéje</t>
  </si>
  <si>
    <t>Göllesz Viktor Fogyatékos Személyek Nappali Intézménye</t>
  </si>
  <si>
    <t>Városi Művelődési Központ és Könyvtár</t>
  </si>
  <si>
    <t>Kabóca Bábszínház és Gyermek Közművelődési Intézmény</t>
  </si>
  <si>
    <t>Intézmények összesen:</t>
  </si>
  <si>
    <t>VMJV Önkormányzata</t>
  </si>
  <si>
    <t>ebből:</t>
  </si>
  <si>
    <t>Összesen</t>
  </si>
  <si>
    <t>tájékoztató jelleggel az Áht. 24. § (4) bekezdés c) pontja alapján</t>
  </si>
  <si>
    <t>Törvények és helyi rendeletek által nyújtott mentességek, kedvezmények</t>
  </si>
  <si>
    <t>Közvetett támogatás  ezer Forintban</t>
  </si>
  <si>
    <t>1.</t>
  </si>
  <si>
    <t>Adóhivatal:</t>
  </si>
  <si>
    <t>Iparűzési adó</t>
  </si>
  <si>
    <t>Építményadó</t>
  </si>
  <si>
    <t>Telekadó</t>
  </si>
  <si>
    <t>Kommunális adó</t>
  </si>
  <si>
    <t>Idegenforgalmi adó</t>
  </si>
  <si>
    <t>Gépjárműadó</t>
  </si>
  <si>
    <t>2.</t>
  </si>
  <si>
    <t>Ellátottak térítési díjának, illetve kártérítésének méltányossági alapon történő elengedésének összege</t>
  </si>
  <si>
    <t>3.</t>
  </si>
  <si>
    <t>Lakosság részére lakásépítéshez, lakásfelújításhoz nyújtott kölcsönök elengedésének összege</t>
  </si>
  <si>
    <t>4.</t>
  </si>
  <si>
    <t>Helyiségek, eszközök hasznosításából származó bevételből nyújtott kedvezmény, mentesség összege</t>
  </si>
  <si>
    <t>5.</t>
  </si>
  <si>
    <t>Egyéb nyújtott kedvezmény, vagy kölcsön elengedésének összege</t>
  </si>
  <si>
    <t>Összesen:</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</si>
  <si>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</si>
  <si>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</si>
  <si>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</si>
  <si>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</si>
  <si>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</si>
  <si>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</si>
  <si>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</si>
  <si>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</si>
  <si>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</si>
  <si>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</si>
  <si>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</si>
  <si>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r>
      <t>Ebből</t>
    </r>
    <r>
      <rPr>
        <i/>
        <sz val="10"/>
        <rFont val="Palatino Linotype"/>
        <family val="1"/>
      </rPr>
      <t>: normatív állami támogatás</t>
    </r>
  </si>
  <si>
    <t>(Csillagvár Waldorf Tagóvoda, Vadvirág Óvoda)</t>
  </si>
  <si>
    <t>Közcélú és közhasznú foglalkoztatás</t>
  </si>
  <si>
    <t>(Hársfa Tagóvoda, Bóbita Óvoda)</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</si>
  <si>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</si>
  <si>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</si>
  <si>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</si>
  <si>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</si>
  <si>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</si>
  <si>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</si>
  <si>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</si>
  <si>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</si>
  <si>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</si>
  <si>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</si>
  <si>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Kulturális és közművelődési int. Összesen</t>
  </si>
  <si>
    <t>INTÉZMÉNYEK ÖSSZESEN:</t>
  </si>
  <si>
    <t>Polgármesteri Hivatal összesen:</t>
  </si>
  <si>
    <t>Hriszto Botev Általános Iskola</t>
  </si>
  <si>
    <t>ebből: Felsőörsi Tagintézmény / Malomvölgy Á.I.</t>
  </si>
  <si>
    <t>Simonyi Zs. - Ének-Zenei és Testnevelési Általános Iskola</t>
  </si>
  <si>
    <t>Bárczi Gusztáv Általános Iskola és Speciális Szakiskola</t>
  </si>
  <si>
    <t>Csermák Antal Alapfokú Művészetoktatási Intézmény</t>
  </si>
  <si>
    <t>Általános Iskolák összesen:</t>
  </si>
  <si>
    <t>Nevelési Tanácsadó</t>
  </si>
  <si>
    <t>Oktatási és Egészségügyi PMSZSZ</t>
  </si>
  <si>
    <t>Középfokú Oktatási Intézmények</t>
  </si>
  <si>
    <t>Veszprémi Középiskolai Kollégium</t>
  </si>
  <si>
    <t>Táncsics Mihály Szakközépiskola, Szakiskola és Kollégium</t>
  </si>
  <si>
    <t>Ipari Szakközépiskola és  Gimnázium</t>
  </si>
  <si>
    <t>Nevelési Központ</t>
  </si>
  <si>
    <t>Veszprémi Közgazdasági Szakközépiskola</t>
  </si>
  <si>
    <t>Dohnányi E. Zeneművészeti Szakközépiskola és Diákotthon</t>
  </si>
  <si>
    <t>Jendrassik-Venesz Szakközépiskola és Szakiskola</t>
  </si>
  <si>
    <t>Veszprémi Zeneművészeti Szakközépiskola és Alaptokú Művészetoktatási Intézmény</t>
  </si>
  <si>
    <t>Középfokú Nevelési Központ Gazdasági Igazgatósága</t>
  </si>
  <si>
    <t>Középfokú Nevelési Központ összesen:</t>
  </si>
  <si>
    <t>Középfok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</si>
  <si>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</si>
  <si>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</si>
  <si>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</si>
  <si>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</si>
  <si>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</si>
  <si>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</si>
  <si>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</si>
  <si>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</si>
  <si>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</si>
  <si>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</si>
  <si>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</si>
  <si>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Göllesz Viktor Fogyatékos Személyek Nappali Intézmények</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</si>
  <si>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</si>
  <si>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</si>
  <si>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</si>
  <si>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</si>
  <si>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</si>
  <si>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</si>
  <si>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</si>
  <si>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</si>
  <si>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2015. évi időközi országyűlési képviselő választások</t>
  </si>
  <si>
    <t>Gondnokság</t>
  </si>
  <si>
    <t>ISO 9001 minőségbiztosítás karbantartás</t>
  </si>
  <si>
    <t>Vertikális közösségi Integrációs Program TÁMOP-5.3.6-11/1-2012-0004</t>
  </si>
  <si>
    <t>Egységben az erő! - Óvodafejlesztés Veszprémben          TÁMOP-3.1.11-12/2-2012-0026</t>
  </si>
  <si>
    <t xml:space="preserve">Természettudományos közoktatási laboratórium kialakítása a veszprémi Ipari Szakközépiskola és Gimnáziumban TÁMOP-3.1.3-11/2-2012-0061      </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</si>
  <si>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</si>
  <si>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</si>
  <si>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</si>
  <si>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</si>
  <si>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</si>
  <si>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</si>
  <si>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</si>
  <si>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</si>
  <si>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</si>
  <si>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</si>
  <si>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</si>
  <si>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</si>
  <si>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</si>
  <si>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</si>
  <si>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</si>
  <si>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</si>
  <si>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</si>
  <si>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</si>
  <si>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</si>
  <si>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</si>
  <si>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</si>
  <si>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</si>
  <si>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</si>
  <si>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</si>
  <si>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</si>
  <si>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</si>
  <si>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</si>
  <si>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</si>
  <si>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</si>
  <si>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</si>
  <si>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</si>
  <si>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</si>
  <si>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</si>
  <si>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</si>
  <si>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</si>
  <si>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</si>
  <si>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</si>
  <si>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</si>
  <si>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</si>
  <si>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</si>
  <si>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</si>
  <si>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</si>
  <si>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Önkormányzat</t>
  </si>
  <si>
    <t>Beruházási hitelfelvétel</t>
  </si>
  <si>
    <t>Előző évi hitelszerződéseken alapuló felvétel</t>
  </si>
  <si>
    <t>Bevételi főösszeg</t>
  </si>
  <si>
    <t>Helyi önkormányzatok általános működéséhez és ágazati feladataihoz kapcsolódó támogatások</t>
  </si>
  <si>
    <t>2015. év</t>
  </si>
  <si>
    <t>Változás %-a</t>
  </si>
  <si>
    <t>1. Helyi önkormányzatok működésének általános támogatása</t>
  </si>
  <si>
    <t>2. Települési önkormányzatok egyes köznevelési feladatainak támogatása</t>
  </si>
  <si>
    <t>Óvodapedagógusok és az óvodapedagógusok nevelő munkáját közvetlenül segítők bértámogatása</t>
  </si>
  <si>
    <t>Óvodaműködtetési támogatás</t>
  </si>
  <si>
    <t>Szociális étkeztetés</t>
  </si>
  <si>
    <t>Házi segítségnyújtás</t>
  </si>
  <si>
    <t>Időskorúak nappali intézményi ellátása</t>
  </si>
  <si>
    <t>Fogyatékos személyek nappali ellátása</t>
  </si>
  <si>
    <t>Bölcsődei ellátás (kedvezményes étk. támog. nélkül)</t>
  </si>
  <si>
    <t>Családok és hajléktalanok átmeneti elhelyezése</t>
  </si>
  <si>
    <t>Idősek átmeneti és tartós szociális szakosított ellátásának támogatása</t>
  </si>
  <si>
    <t>Gyermekétkeztetés támogatása</t>
  </si>
  <si>
    <t>4. Települési önkormányzatok kulturális feladatainak támogatása</t>
  </si>
  <si>
    <t>Megyei hatáskörű városi múzeumok  feladatainak támogatása</t>
  </si>
  <si>
    <t>Megyei könyvtárak feladatainak támogatása</t>
  </si>
  <si>
    <t>Megyeszékhely megyei jogú városok közművelődési támogatása</t>
  </si>
  <si>
    <t>Megyei könyvtár kistelepülési könyvtári célú kiegészítő támogatása</t>
  </si>
  <si>
    <t>Színművészeti szervezetek támogatása</t>
  </si>
  <si>
    <t>Zenekarok támogatása</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</si>
  <si>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</si>
  <si>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</si>
  <si>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</si>
  <si>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</si>
  <si>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</si>
  <si>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</si>
  <si>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</si>
  <si>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</si>
  <si>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</si>
  <si>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</si>
  <si>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</si>
  <si>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</si>
  <si>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</si>
  <si>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</si>
  <si>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</si>
  <si>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</si>
  <si>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</si>
  <si>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</si>
  <si>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</si>
  <si>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</si>
  <si>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</si>
  <si>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</si>
  <si>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</si>
  <si>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ezer Ft-ban</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</si>
  <si>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</si>
  <si>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</si>
  <si>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</si>
  <si>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</si>
  <si>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</si>
  <si>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</si>
  <si>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</si>
  <si>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</si>
  <si>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</si>
  <si>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</si>
  <si>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</si>
  <si>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</si>
  <si>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</si>
  <si>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</si>
  <si>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</si>
  <si>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</si>
  <si>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</si>
  <si>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</si>
  <si>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</si>
  <si>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</si>
  <si>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</si>
  <si>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</si>
  <si>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</si>
  <si>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</si>
  <si>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</si>
  <si>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</si>
  <si>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</si>
  <si>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</si>
  <si>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</si>
  <si>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</si>
  <si>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</si>
  <si>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</si>
  <si>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</si>
  <si>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</si>
  <si>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</si>
  <si>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</si>
  <si>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</si>
  <si>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</si>
  <si>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Közfoglalkoztatottak létszáma</t>
  </si>
  <si>
    <t>hiteltörlesztésének, hitelállományának és egyéb kötelezettségeinek alakulásáról</t>
  </si>
  <si>
    <t>Q</t>
  </si>
  <si>
    <t>Hitel megnevezése</t>
  </si>
  <si>
    <t>Hitelt nyújtó pénzintézet</t>
  </si>
  <si>
    <t>Hitelszerződés dátuma</t>
  </si>
  <si>
    <t>Lejárat idő- pontja</t>
  </si>
  <si>
    <t>Hitelkeret</t>
  </si>
  <si>
    <t>Tőke-törlesztés 2016</t>
  </si>
  <si>
    <t>Tőke-törlesztés 2017</t>
  </si>
  <si>
    <t>Tőke-törlesztés 2018</t>
  </si>
  <si>
    <t>Kamat  és kamat jellegű kiadások 2016</t>
  </si>
  <si>
    <t>Kamat  és kamat jellegű kiadások 2017</t>
  </si>
  <si>
    <t>Kamat  és kamat jellegű kiadások 2018</t>
  </si>
  <si>
    <t>OTP Bank</t>
  </si>
  <si>
    <t>Beruházási hitel - SMO 2011.</t>
  </si>
  <si>
    <t>UniCredit Bank</t>
  </si>
  <si>
    <t xml:space="preserve">Beruházási hitel - Célhitel 2013. </t>
  </si>
  <si>
    <t>Beruházási hitel - MFB 2013.</t>
  </si>
  <si>
    <t>Takarékbank</t>
  </si>
  <si>
    <t>I.</t>
  </si>
  <si>
    <t>Pénzintézetekkel szemben fenálló kötelezettségek összesen</t>
  </si>
  <si>
    <t>Kiemelt művészeti együttesek támogatása</t>
  </si>
  <si>
    <t>Utak fenntartása (kátyúzás)</t>
  </si>
  <si>
    <t>Forint-Med Egészségügyi és Szolgáltató Bt. megbízási szerződés (foglalkozás és egészségügyi feladatok)</t>
  </si>
  <si>
    <t>Rendszeres gyermekvédelmi támogatás (Kiegészítő családi pótlék)</t>
  </si>
  <si>
    <t>Swing-Swing Kft. Szolgáltatás vásárlás</t>
  </si>
  <si>
    <t>Bérleményekkel, haszonbérletekkel kapcsolatos feladatok</t>
  </si>
  <si>
    <t>Alapítvány a Magyar Műemléki Topográfia Támogatására</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</si>
  <si>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</si>
  <si>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</si>
  <si>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</si>
  <si>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</si>
  <si>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</si>
  <si>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</si>
  <si>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DAT térképfrissítés, földkönyv, közműnyilvántartás</t>
  </si>
  <si>
    <t>Fotovoltaikus rendszerek kialakítása KEOP-2014-4.10.0/N</t>
  </si>
  <si>
    <t>Előzetes kötelezettségvállalás diákétkeztetésre</t>
  </si>
  <si>
    <t>Kiegészítő támogatás az óvodapedagógusok minősítéséből adódó többletkiadásokhoz</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</si>
  <si>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</si>
  <si>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</si>
  <si>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</si>
  <si>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</si>
  <si>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2016. évi költségvetési bevételei</t>
  </si>
  <si>
    <t>2014. évi         tény</t>
  </si>
  <si>
    <t>2015. évi eredeti előirányzat</t>
  </si>
  <si>
    <t>2015. évi várható</t>
  </si>
  <si>
    <t>Államháztartáson belüli megelőlegezések</t>
  </si>
  <si>
    <t>alakulása 2015. és 2016. évben</t>
  </si>
  <si>
    <t>2016. év</t>
  </si>
  <si>
    <t>2016/2015.</t>
  </si>
  <si>
    <t>A köznevelési intézmények működéséhez kapcsolódó támogatás</t>
  </si>
  <si>
    <t>Család- és gyermekjóléti szolgálat /Szociális és gyermekjóléti  ellátások</t>
  </si>
  <si>
    <t>Család- és gyermekjóléti központ /Gyermekjóléti központ</t>
  </si>
  <si>
    <t>Rászoruló gyermekek intézményen kívüli szünidei étkeztetése</t>
  </si>
  <si>
    <t>3. Települési önkormányzatok szociális, gyermekjóléti és gyermekétkeztetési feladatainak támogatása</t>
  </si>
  <si>
    <t>2016. évi költségvetési kiadásai</t>
  </si>
  <si>
    <t>2014. évi           tény</t>
  </si>
  <si>
    <t>2015 évi várható</t>
  </si>
  <si>
    <t>Államháztartáson belüli megelőlegezések visszafizetése</t>
  </si>
  <si>
    <t>a közvetett támogatásokról 2016.</t>
  </si>
  <si>
    <t>a 2016. évi engedélyezett létszámról</t>
  </si>
  <si>
    <t>2016. évi engedélyezett létszám</t>
  </si>
  <si>
    <t>1 fő - 2016.01.01-2016.02.29</t>
  </si>
  <si>
    <t>12 fő - 2016.01.01-2016.12.31</t>
  </si>
  <si>
    <t>5 fő - 2016.01.01-2016.02.29</t>
  </si>
  <si>
    <t>2 fő - 2016.01.01-2016.02.29</t>
  </si>
  <si>
    <t>KÖLTSÉGVETÉSI BEVÉTELEI ÉS KIADÁSAI 2016. ÉVBEN</t>
  </si>
  <si>
    <t>2016. évi felújítási előirányzata</t>
  </si>
  <si>
    <t>2016. évi beruházási és egyéb felhalmozási célú kiadások előirányzata</t>
  </si>
  <si>
    <t>Veszprémi Vadvirág Körzeti Óvoda</t>
  </si>
  <si>
    <t>Veszprémi Bóbita Körzeti Óvoda</t>
  </si>
  <si>
    <t>Veszprémi Ringató Körzeti Óvoda</t>
  </si>
  <si>
    <t>Veszprémi Egry úti Körzeti Óvoda</t>
  </si>
  <si>
    <t>Veszprémi Csillag úti Körzeti Óvoda</t>
  </si>
  <si>
    <t>Veszprémi Kastélykert Körzeti Óvoda</t>
  </si>
  <si>
    <t>2016. évi saját bevételei</t>
  </si>
  <si>
    <t>2016. évi  előirányzat</t>
  </si>
  <si>
    <t>Veszprémi Intézményi Szolgáltató Szervezet</t>
  </si>
  <si>
    <t xml:space="preserve">2016. évi költségvetési kiadásai </t>
  </si>
  <si>
    <t>2014. évi tény</t>
  </si>
  <si>
    <t>Önkormányzati feladatok és egyéb kötelezettségek 2016. évi működési költségvetési kiadásai</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</si>
  <si>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</si>
  <si>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</si>
  <si>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</si>
  <si>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</si>
  <si>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</si>
  <si>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</si>
  <si>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Energiastratégia felülvizsgálata</t>
  </si>
  <si>
    <t>Nemesvámos-Veszprém közötti kerékpárforgalmi út kiépítése KDOP 4.2.2-11-2011-0010</t>
  </si>
  <si>
    <t>Veszprém Integrált településfejlesztés, belváros funkcióbővítő rehabilitációja I/B ütem</t>
  </si>
  <si>
    <t>Kulturális szakemberek továbbképzése a szolgálatfejlesztés érdekében                                      TÁMOP-3.2.12-12/1-2012-0021</t>
  </si>
  <si>
    <t>Beruházáshoz kapcsolódó működési kiadások:</t>
  </si>
  <si>
    <t>Végleges forgalomba helyezéshez szükséges ingatlanrendezés</t>
  </si>
  <si>
    <t>Út,-járda, parkoló építések tervezési munkái</t>
  </si>
  <si>
    <t>Lovassy László Gimnázium napóra elhelyezés</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</si>
  <si>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</si>
  <si>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</si>
  <si>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</si>
  <si>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Ádám Iván utcai orvosi rendelő pótlása</t>
  </si>
  <si>
    <t>Haszkovó u. - Fecske u. csapadékvíz átkötés</t>
  </si>
  <si>
    <t>Vögyikút utca orvosi rendelő és demens foglalkoztató - tervezési feladatok</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</si>
  <si>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</si>
  <si>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</si>
  <si>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</si>
  <si>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</si>
  <si>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</si>
  <si>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</si>
  <si>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</si>
  <si>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</si>
  <si>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</si>
  <si>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</si>
  <si>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</si>
  <si>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</si>
  <si>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</si>
  <si>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</si>
  <si>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</si>
  <si>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</si>
  <si>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</si>
  <si>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</si>
  <si>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</si>
  <si>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</si>
  <si>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</si>
  <si>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Dózsa György Általános Iskola - Koncepció a teljes felújításra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</si>
  <si>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</si>
  <si>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</si>
  <si>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</si>
  <si>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</si>
  <si>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Intézmény bővítése tanulmányterv készítés</t>
  </si>
  <si>
    <t>H. Botev Általános Iskola - "B" épület emeletráépítéshez tervdokumentáció készítés</t>
  </si>
  <si>
    <t>H. Botev Általános Iskola - Belső udvar felújítás</t>
  </si>
  <si>
    <t>Kossuth Lajos Ált.Isk.-Pincében vakolat csere, É-i oldal drénezésével együtt (penészedés m.)</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</si>
  <si>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</si>
  <si>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</si>
  <si>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</si>
  <si>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</si>
  <si>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</si>
  <si>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</si>
  <si>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</si>
  <si>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</si>
  <si>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</si>
  <si>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VMK - Művészetek Háza - Belső udvar vízvezeték rekonstrukció</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</si>
  <si>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</si>
  <si>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</si>
  <si>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</si>
  <si>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</si>
  <si>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</si>
  <si>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</si>
  <si>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</si>
  <si>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</si>
  <si>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</si>
  <si>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</si>
  <si>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</si>
  <si>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</si>
  <si>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</si>
  <si>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</si>
  <si>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VMJVEgészségre nevelő és szemléletformáló pr.TÁMOP-6.1.2-11/1-2012-1626 pályázat előlege</t>
  </si>
  <si>
    <t>Fenntartható városfejlesztés Veszprémben KDOP-63.1.1/E-13-2013-0002.</t>
  </si>
  <si>
    <t>16. Magyar ingatlanfejlesztési nívódíj pályázat részvételi díj</t>
  </si>
  <si>
    <t>Rendőrségi körzeti megbízotti iroda kial.a Stromfeld u. 9. önkormányzati helyiségekben vk.</t>
  </si>
  <si>
    <t>Veszprém Megyei Jogú Város Önkormányzata által</t>
  </si>
  <si>
    <t>Alapítvány / egyesület / civil szervezet megnevezése</t>
  </si>
  <si>
    <t>Támogatás összege</t>
  </si>
  <si>
    <t>Veszprémi Táncegyüttesért Alapítvány</t>
  </si>
  <si>
    <t>alapítványoknak, egyesületeknek, civil szervezeteknek nyújtott támogatásokról 2016. évben</t>
  </si>
  <si>
    <t>Hitel-állomány 2015.12.31</t>
  </si>
  <si>
    <t>Hitelfelvétel 2016</t>
  </si>
  <si>
    <t>Hitel-állomány  2016.12.31</t>
  </si>
  <si>
    <t>Tőke-törlesztés 2019</t>
  </si>
  <si>
    <t>Tőke-törlesztés 2020-tól</t>
  </si>
  <si>
    <t>Kamat  és kamat jellegű kiadások 2019</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</si>
  <si>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</si>
  <si>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</si>
  <si>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</si>
  <si>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</si>
  <si>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</si>
  <si>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</si>
  <si>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</si>
  <si>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Városi Ifjúsági keret</t>
  </si>
  <si>
    <t>ebből:  - Lélektér Alapítvány</t>
  </si>
  <si>
    <t xml:space="preserve">           - Tanulmányi ösztöndíj</t>
  </si>
  <si>
    <t xml:space="preserve">           - Veszrpémi Ifjúsági Közalapítvány</t>
  </si>
  <si>
    <t xml:space="preserve">           - Fiatalok napja rendezvény</t>
  </si>
  <si>
    <t>Lakbértámogatás</t>
  </si>
  <si>
    <t>Települési támogatások</t>
  </si>
  <si>
    <t>Adósságcsökkentési támogatás</t>
  </si>
  <si>
    <t>Parkolók üzemeltetési költsége</t>
  </si>
  <si>
    <t>Önkormányzati tulajdonú ingatlanok művelési ág változásával járó költségek</t>
  </si>
  <si>
    <t>Közmű alaptérkép változás vezetés</t>
  </si>
  <si>
    <t>Térinformatikai rendszer adatfeltöltés</t>
  </si>
  <si>
    <t xml:space="preserve">Észak-Nyugati Közlekedési Zrt. Helyi közösségi közlekedés közszolgáltatás és veszteségkiegyenlítés </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</si>
  <si>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</si>
  <si>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</si>
  <si>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</si>
  <si>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</si>
  <si>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</si>
  <si>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Lélektér Alapítvány</t>
  </si>
  <si>
    <t>Veszprémi Szemle Várostörténeti Közhasznú Alapítvány Támogatása</t>
  </si>
  <si>
    <t>Gizella Kórus/Downland Alapítvány</t>
  </si>
  <si>
    <t>Veszrpémi Ifjúsági Közalapítvány</t>
  </si>
  <si>
    <t>EÜ. Alapell. Intézm. - Cserhát ltp. 1. védőnői tanácsadó és gyermekorv.rendelő felújítása, kialakítása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</si>
  <si>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</si>
  <si>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</si>
  <si>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</si>
  <si>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</si>
  <si>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</si>
  <si>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</si>
  <si>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</si>
  <si>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</si>
  <si>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</si>
  <si>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</si>
  <si>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2016.01.01-től</t>
  </si>
  <si>
    <t xml:space="preserve">Városi Művelődési Központ </t>
  </si>
  <si>
    <t>Beruházási hitel  - MFB 2014.</t>
  </si>
  <si>
    <t>Beruházási hitel - Célhitel 2014.</t>
  </si>
  <si>
    <t>7.</t>
  </si>
  <si>
    <t>Támogatás-megelőlegező hitel 2016.</t>
  </si>
  <si>
    <t>Vagyongazdálkodással és ingatlanhasznosítással összefüggő feladatok (Földhivatali eljárások, vagyonértékelés)</t>
  </si>
  <si>
    <t>Közfoglalkoztatottak és diákmunkások létszáma</t>
  </si>
  <si>
    <t>27 fő - 2016.01.01-2016.12.31</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</si>
  <si>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</si>
  <si>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</si>
  <si>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</si>
  <si>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</si>
  <si>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</si>
  <si>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</si>
  <si>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</si>
  <si>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</si>
  <si>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</si>
  <si>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2016. év utáni javaslat</t>
  </si>
  <si>
    <t>Játszóeszközök felújítása (78/2003 GKM rendelet)</t>
  </si>
  <si>
    <t>Otthon Melege Program” pályázati felhíváshoz kapcsolódó önkormányzati támogatás</t>
  </si>
  <si>
    <t>Kertészeti felújítások</t>
  </si>
  <si>
    <t>Nagyfelületű út- és járdafelújítások</t>
  </si>
  <si>
    <t>ÁLTALÁNOS ISKOLÁK</t>
  </si>
  <si>
    <t>Veszprémi Báthory István Általános Iskola és Köznevelési típusú Sportiskola</t>
  </si>
  <si>
    <t>Veszprémi Deák Ferenc Általános Iskola</t>
  </si>
  <si>
    <t>Veszprémi Dózsa György Német Nemzetiségi Nyelvoktató Általános Iskola</t>
  </si>
  <si>
    <t>Veszprémi Kossuth Lajos Általános Iskola</t>
  </si>
  <si>
    <t>Simonyi Zsigmond Ének-Zenei és Testnevelési Általános Iskola</t>
  </si>
  <si>
    <t>PETŐFI SZÍNHÁZ</t>
  </si>
  <si>
    <t>Színházi magastető eresz alatti vakolat és kémény helyreállítási munkálatai</t>
  </si>
  <si>
    <t>EÖTVÖS KÁROLY MEGYEI KÖNYVTÁR</t>
  </si>
  <si>
    <t>Liftakna körüli talajvíz betörés víztelenítési munkái</t>
  </si>
  <si>
    <t>EGÉSZSÉGÜGYI ALAPELLÁTÁSI INTÉZMÉNY</t>
  </si>
  <si>
    <t>"B" épület kisházasságkötő termének felújítása</t>
  </si>
  <si>
    <t>Főépület ügyfélszolgálat felújítás</t>
  </si>
  <si>
    <t>Főépület bejárat előtető</t>
  </si>
  <si>
    <t>Alagsori falvizesedés</t>
  </si>
  <si>
    <t>Főbejárat feletti vakolatcsere</t>
  </si>
  <si>
    <t>Vizesblokkok felújítása</t>
  </si>
  <si>
    <t>SZTK III. emelet felújítás</t>
  </si>
  <si>
    <t>Szabadság tér 15. Adóiroda festés, parkettázás raktározás</t>
  </si>
  <si>
    <t xml:space="preserve">Aradi V. úti garázstelepi utak felújításához szövetkezeti támogatás </t>
  </si>
  <si>
    <t>Intézményi felújítások összesen:</t>
  </si>
  <si>
    <t>Kommunális felújítások összesen:</t>
  </si>
  <si>
    <t>Teljesítés 2014. 12.31.-ig</t>
  </si>
  <si>
    <t>Tüzér u. - Házgyári u. körforgalmú csp. végleges forgalomba helyezéshez szükséges ingatlan rendezés</t>
  </si>
  <si>
    <t>Veszprém MJV településrendezési eszközeinek átfogó felülvizsgálata a 48/2012. (II.24) VMJVÖK határozatban foglaltak alapján</t>
  </si>
  <si>
    <t>Csarnok Kft törzstőkeemelés, tőketartalékba helyezés</t>
  </si>
  <si>
    <t xml:space="preserve">Programiroda Kft törzstőke emelés és tőketartalékba helyezés </t>
  </si>
  <si>
    <t>Swing-Swing Kft  törzstőkeemelés, tőketartalékba helyezés</t>
  </si>
  <si>
    <t>VESZOL tőrzstőke</t>
  </si>
  <si>
    <t>Csutorás u-i ingatlan vásárlása</t>
  </si>
  <si>
    <t>Vízbázisvédelmi feladatok KDKvTvVF 27063/05. sz. határozat</t>
  </si>
  <si>
    <t xml:space="preserve">Erdőtelepítés és utógondozás (a 241/2009.(IX.15.) Közgyűlési határozat; Erdészeti Hatóság 28.3/1176-7/2010.(V.25.) és VE-G-001/3883-8/2013. sz. határozata; 298/2009.(X.20.) Vfkb és 48/2010.(II.16.) Vfkb </t>
  </si>
  <si>
    <t>AGÓRA visszafizetési kötelezettség</t>
  </si>
  <si>
    <t xml:space="preserve">Vetési Albert Gimnáziumtornaterem  fejlesztésére irányuló beruházás </t>
  </si>
  <si>
    <t>Padbeszerzés és kihelyezés  (141/2008(IV.22.) VFKB  és 215/2008(VI.20.) VFKB</t>
  </si>
  <si>
    <t>Kőbánya u. útrekonstrukció</t>
  </si>
  <si>
    <t>Festő u. tervezés</t>
  </si>
  <si>
    <t>Őrház u. csapadékvízelvezetés</t>
  </si>
  <si>
    <t xml:space="preserve">Eötvös Károly Megyei Könyvtár </t>
  </si>
  <si>
    <t>Polgármesteri Hivatal</t>
  </si>
  <si>
    <t>BERUHÁZÁSI KIADÁSOK MINDÖSSZESEN</t>
  </si>
  <si>
    <t>Térségi TDM tőkésítés (Bakony Balaton Térségi Turisztikai Np.Kft)</t>
  </si>
  <si>
    <t>NKA pályázatok</t>
  </si>
  <si>
    <t>Megyei Könyvtár kistelepülési könyvtári és közművelődési célú kiegészítő állami támogatás</t>
  </si>
  <si>
    <t>TOP-6.1.4 Királynék múzeuma - Vár u. 4. előkészítő, engedélyezési terv</t>
  </si>
  <si>
    <t>TOP-6.1.5-15 Kelet-Nyugati összekötő út I. és II. ütem, előkészítő engedélyezési terv</t>
  </si>
  <si>
    <t>TOP-6.1.5-15 Pápai u., előkészítő, engedélyezési terv</t>
  </si>
  <si>
    <t>TOP-6.1.5-15 Henger utca fejlesztése, előkészítő, engedélyezési terv</t>
  </si>
  <si>
    <t>TOP-6.2.1-15 Egry úti Óvoda újjáépítése, előkészítő, engedélyezési, kiviteli terv</t>
  </si>
  <si>
    <t>TOP-6.2.1-15 Gyulafirátót óvoda, előkészítő, engedélyezési, kiviteli terv</t>
  </si>
  <si>
    <t>TOP-6.2.1-15 Aprófalvi bölcsőde kapacitásbővítő felújítása, előkészítő, engedélyezési terv</t>
  </si>
  <si>
    <t>TOP-6.3.3-15 Csapadékvíz-elvezető rendszer rekonstrukciója I. ütem - Kertváros, előkészítő, engedélyezési, kiviteli és tender terv</t>
  </si>
  <si>
    <t>TOP-6.3.3-15 Csapadékvíz-elvezető rendszer rekonstrukciója I. ütem - Dózsaváros előkészítő, engedélyezési, kiviteli és tender terv</t>
  </si>
  <si>
    <t>TOP-6.4.1-15 Színházkerti parkoló építése, előkészítő, engedélyezési terv</t>
  </si>
  <si>
    <t>TOP-6.5.1 Dózsa Iskola energetikai megújítása</t>
  </si>
  <si>
    <t>TOP-6.5.1 Laczkó Dezső Múzeum energetikai megújítása, előkészítő, engedélyezési terv</t>
  </si>
  <si>
    <t>TOP-6.5.1 Vár utca 4. energetikai megújítása, előkészítő, engedélyezési terv</t>
  </si>
  <si>
    <t>TOP-6.5.1 Polgármesteri Hivatal A-B épület energetikai megújítása, előkészítő, engedélyezési terv</t>
  </si>
  <si>
    <t>TOP-6.5.1 Stadion energetikai megújítása, előkészítő terv</t>
  </si>
  <si>
    <t>TOP-6.6.1-15 Egészségház, előkészítő, engedélyezési, kiviteli terv</t>
  </si>
  <si>
    <t>TOP-6.6.2 Idős demensek nappali ellátójának kialakítása, előkészítő, engedélyezési, kiviteli terv</t>
  </si>
  <si>
    <t>TOP-6.8.2 Foglalkoztatási paktum I. ütem "Helyi foglalkoztatási együttműködések"</t>
  </si>
  <si>
    <t>TOP-6.6.1 Kádártai rendelő tervezés</t>
  </si>
  <si>
    <t>TOP-6.6.1 Gyulafirátóti rendelő tervezés</t>
  </si>
  <si>
    <t>TOP-6.1.4 Kerékpárforgalmi hálózati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</si>
  <si>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</si>
  <si>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</si>
  <si>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</si>
  <si>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</si>
  <si>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</si>
  <si>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</si>
  <si>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</si>
  <si>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Homlokzati nyílászárók cseréje IV. ütem</t>
  </si>
  <si>
    <t>Homlokzati nyílászárók cseréje V. ütem</t>
  </si>
  <si>
    <t>Táncsics u. 1. társasházasítás</t>
  </si>
  <si>
    <t>R</t>
  </si>
  <si>
    <t xml:space="preserve">Előző évek hiteléből Hitelfelvétel </t>
  </si>
  <si>
    <t>Rövid lejáratú hitel (1500 MFt)</t>
  </si>
  <si>
    <t>2019. évi előirányzat</t>
  </si>
  <si>
    <t xml:space="preserve">Egry Úti Óvoda újjáépítésének tervezési költségeire </t>
  </si>
  <si>
    <t>A Gyulafirátóti új óvoda és bölcsőde létesítése – tervdokumentáció készítése tervezési költségeire</t>
  </si>
  <si>
    <t>Döntés és előzetes pénzügyi kötelezettségvállalás a Vetési Albert Gimnáziumnak helyet adó ingatlan fejlesztésére irányuló beruházás tárgyában</t>
  </si>
  <si>
    <t>Veszprém Megyei Jogú Város Integrált Területi Programjában meghatározott, 2016. I. negyedévben indítandó fejlesztések előkészítése érdekében szükséges előzetes pénzügyi kv.</t>
  </si>
  <si>
    <t>Veszprém belterület 2455 hrsz-ú (Csutorás u. 1. szám alatti) ingatlan megvásárlása</t>
  </si>
  <si>
    <t xml:space="preserve">Kerékpárforgalmi hálózati terv </t>
  </si>
  <si>
    <t>Az Idős demensek nappali ellátója kialakításának tervezési és rendezési terv módosítási feladatainak költségeire</t>
  </si>
  <si>
    <t>Beruházás/ felújítás kötelezettségvállalásról</t>
  </si>
  <si>
    <t xml:space="preserve">Swing-Swing Kft. törzstőke emelés,   tőketartalékba helyezés (Hangvilla üzletrész vásárlás) </t>
  </si>
  <si>
    <t>Menetrend szerinti közlekedés ellátása</t>
  </si>
  <si>
    <t>Balaton Volán Zrt-vel a rendezetlen költségek megtérítése vonatkozásban</t>
  </si>
  <si>
    <t>Települési Hulladék / Köztisztasági feladatok</t>
  </si>
  <si>
    <t>Előzetes pénzügyi kötelezettségvállalás közvilágitási célú villamos energia beszerzéséhez</t>
  </si>
  <si>
    <t>Balatoni Szövetség</t>
  </si>
  <si>
    <t>Veszprémi Közösségi Lakásügynökség Nonprofit Kft. társasági szerződésének jóváhagyása (Törzstőke befizetés) VESZOL</t>
  </si>
  <si>
    <t>Kiemelt együttesek támogatása-Gizella Nőikar/Downland Alapítvány</t>
  </si>
  <si>
    <t>Szolgáltatásvásárlási szerződés jóváhagyásáról a Veszprémi Programiroda Kft-vel a 2016. évi városi nagyrendzvények előkszításe és lebonyolítása tárgyában</t>
  </si>
  <si>
    <t>Takarítás</t>
  </si>
  <si>
    <t>Központi orvosi ügyelet külső szolgáltatóval történő működtetése, az alapellátási központi orvosi ügyelet további működtetése</t>
  </si>
  <si>
    <t>Otthon Melege Program” pályázati felhíváshoz kapcsolódó önkormányzati támogatás biztosításáról</t>
  </si>
  <si>
    <t>Előzetes kötelezettségvállalás Kárpátaljai magyarok megsegítésére</t>
  </si>
  <si>
    <t>Európa Kulturális Fővárosa pályázat benyújtásához kapcsolódó költségek</t>
  </si>
  <si>
    <t>Veszprémi Intézményi Szolgáltató Szervezet tisztítószer és takarító eszközeinek beszerzése</t>
  </si>
  <si>
    <t>MÉZ Rádió</t>
  </si>
  <si>
    <t>Önkormányzati kiadások összesen:</t>
  </si>
  <si>
    <t>tájékoztató jelleggel az Áht. 24.§ (4) bekezdés b) pontja alapján</t>
  </si>
  <si>
    <t>Finnugor Népek Kulturális Fővárosa 2016. évi pályázat benyújtásáról és előzetes kötelezettségvállalásról önrész biztosítására</t>
  </si>
  <si>
    <t>A gyermekes bérlet bevezetéséhez kapcsolódó előzetes pénzügyi kötelezettségvállalásról és megállapodásról (kisgyermekes bérlet)</t>
  </si>
  <si>
    <t>Veszprém Megyei Jogú Város Önkormányzatának 2016. évi</t>
  </si>
  <si>
    <t xml:space="preserve"> támogatás megelőlegező hitelfelvétele létesítményenként</t>
  </si>
  <si>
    <t>Magyarország stabilitásáról szóló 2011. évi CXCIV. törvény 10.§. (3) c) pontja szerinti európai uniós vagy más nemzetközi szervezettől az önkormányzat által megnyert támogatás előfinanszírozásának biztosítására szolgáló Kormány engedélyhez nem kötött hitel</t>
  </si>
  <si>
    <t>Az igényelt hitel összege 2016. évben ezer Ft-ban</t>
  </si>
  <si>
    <t>6.1.4.</t>
  </si>
  <si>
    <t>Gazdaságfejlesztésre</t>
  </si>
  <si>
    <t xml:space="preserve">6.1.5. </t>
  </si>
  <si>
    <t>II.</t>
  </si>
  <si>
    <t>6.2</t>
  </si>
  <si>
    <t>Családbarát, munkába állást segítő intézmények, közszolgáltatások fejlesztése</t>
  </si>
  <si>
    <t>IV.</t>
  </si>
  <si>
    <t>6.4</t>
  </si>
  <si>
    <t>Fenntartható városi közlekedésfejlesztés</t>
  </si>
  <si>
    <t>V.</t>
  </si>
  <si>
    <t>6.5</t>
  </si>
  <si>
    <t>Önkormányzatok energiahatékonyságának és a megújuló energiafelhasználás arányának növelése</t>
  </si>
  <si>
    <t>III.</t>
  </si>
  <si>
    <t>1. melléklet a .../2016. (……..) Önkormányzati rendelethez</t>
  </si>
  <si>
    <t>2. melléklet a .../2016. (……..) Önkormányzati rendelethez</t>
  </si>
  <si>
    <t>3. melléklet a .../2016. (……..) Önkormányzati rendelethez</t>
  </si>
  <si>
    <t>4. melléklet a .../2016. (……..) Önkormányzati rendelethez</t>
  </si>
  <si>
    <t>5. melléklet a .../2016. (……..) Önkormányzati rendelethez</t>
  </si>
  <si>
    <t>6. melléklet a .../2016. (……..) Önkormányzati rendelethez</t>
  </si>
  <si>
    <t>7. melléklet a .../2016. (……..) Önkormányzati rendelethez</t>
  </si>
  <si>
    <t>8. melléklet a .../2016. (……..) Önkormányzati rendelethez</t>
  </si>
  <si>
    <t>7.A. melléklet a .../2016. (……..) Önkormányzati rendelethez</t>
  </si>
  <si>
    <t>9. melléklet a .../2016. (……..) Önkormányzati rendelethez</t>
  </si>
  <si>
    <t>10. melléklet a .../2016. (……..) Önkormányzati rendelethez</t>
  </si>
  <si>
    <t>11. melléklet a .../2016. (……..) Önkormányzati rendelethez</t>
  </si>
  <si>
    <t>12. melléklet a ……/2016. (……) határozathoz</t>
  </si>
  <si>
    <t>13. melléklet a .../2016. (……..) Önkormányzati rendelethez</t>
  </si>
  <si>
    <t>14. melléklet a /2016. (II…..) Önkormányzati rendelethez</t>
  </si>
  <si>
    <t>15. melléklet a .../2016. (……..) Önkormányzati rendelethez</t>
  </si>
  <si>
    <t>Veszprém Megyei Jogú Város Integrált Területi Programjában szereplő fejlesztések intézkedéseihez illeszkedően meghatározott fejlesztési projektek engedélyezési terv szintű műszaki előkészítési költségeire vonatkozó támogatás megelőlegező hitelcsomagok</t>
  </si>
  <si>
    <t>Szenvedélybetegek ellátásának működési kiadásaihoz támogatás</t>
  </si>
  <si>
    <t>Hulladéklerakó környezetének vizsgálata és rekultiváció</t>
  </si>
  <si>
    <t>Sportpálya megsüllyedt burkolatának rekonstrukciója</t>
  </si>
  <si>
    <t>Az Önkormányzat által elnyert támogatások előfinanszírozására szolgáló hitel összesen</t>
  </si>
  <si>
    <t>2016. 03. 01-től</t>
  </si>
  <si>
    <t>Ingatlan vásárlás az Állatkert bővítése érdekében</t>
  </si>
  <si>
    <t>Külső finanszírozásra szolgáló költségvetési bevételek összegével korrigált hiány</t>
  </si>
  <si>
    <t>Veszprémi Kistérség Többcélú Társulása</t>
  </si>
  <si>
    <t>TOP-6.4.1-15 Budapest u. - Brusznyai u - Mártírok u. - Bajcsy-Zs. U. - találkozásában körforgalmi csomópont kiépítése és kerékpárút építése a vasútállomás és a belváros között, előkészítő, engedélyezési, kiviteli és tender terv - SUMP készítése</t>
  </si>
  <si>
    <t>Költségvetési maradvány</t>
  </si>
  <si>
    <t>Társadalmi konzultáció a fejlesztésekről</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</si>
</sst>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
    <numFmt numFmtId="165" formatCode="0.0"/>
    <numFmt numFmtId="166" formatCode="0.0%"/>
    <numFmt numFmtId="167" formatCode="#,##0_ ;\-#,##0\ "/>
    <numFmt numFmtId="168" formatCode="_-* #,##0\ _F_t_-;\-* #,##0\ _F_t_-;_-* &quot;-&quot;??\ _F_t_-;_-@_-"/>
  </numFmts>
  <fonts count="90">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11"/>
      <name val="Arial CE"/>
      <family val="0"/>
    </font>
    <font>
      <sz val="8"/>
      <name val="Arial CE"/>
      <family val="0"/>
    </font>
    <font>
      <b/>
      <sz val="12"/>
      <name val="Palatino Linotype"/>
      <family val="1"/>
    </font>
    <font>
      <sz val="12"/>
      <name val="Times New Roman"/>
      <family val="1"/>
    </font>
    <font>
      <sz val="8"/>
      <name val="Palatino Linotype"/>
      <family val="1"/>
    </font>
    <font>
      <sz val="10"/>
      <name val="Palatino Linotype"/>
      <family val="1"/>
    </font>
    <font>
      <b/>
      <sz val="9"/>
      <name val="Palatino Linotype"/>
      <family val="1"/>
    </font>
    <font>
      <sz val="10"/>
      <name val="Times New Roman"/>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sz val="9"/>
      <color indexed="18"/>
      <name val="Palatino Linotype"/>
      <family val="1"/>
    </font>
    <font>
      <sz val="9"/>
      <color indexed="18"/>
      <name val="Palatino Linotype"/>
      <family val="1"/>
    </font>
    <font>
      <b/>
      <i/>
      <sz val="9"/>
      <name val="Palatino Linotype"/>
      <family val="1"/>
    </font>
    <font>
      <u val="single"/>
      <sz val="9"/>
      <name val="Palatino Linotype"/>
      <family val="1"/>
    </font>
    <font>
      <b/>
      <i/>
      <sz val="11"/>
      <name val="Palatino Linotype"/>
      <family val="1"/>
    </font>
    <font>
      <b/>
      <u val="double"/>
      <sz val="11"/>
      <name val="Palatino Linotype"/>
      <family val="1"/>
    </font>
    <font>
      <sz val="7"/>
      <name val="Palatino Linotype"/>
      <family val="1"/>
    </font>
    <font>
      <b/>
      <u val="single"/>
      <sz val="9"/>
      <name val="Palatino Linotype"/>
      <family val="1"/>
    </font>
    <font>
      <b/>
      <sz val="8"/>
      <name val="Palatino Linotype"/>
      <family val="1"/>
    </font>
    <font>
      <i/>
      <sz val="8"/>
      <name val="Palatino Linotype"/>
      <family val="1"/>
    </font>
    <font>
      <b/>
      <sz val="14"/>
      <name val="Palatino Linotype"/>
      <family val="1"/>
    </font>
    <font>
      <sz val="10"/>
      <name val="Tahoma"/>
      <family val="2"/>
    </font>
    <font>
      <sz val="9"/>
      <name val="Tahoma"/>
      <family val="2"/>
    </font>
    <font>
      <b/>
      <sz val="10"/>
      <name val="Tahoma"/>
      <family val="2"/>
    </font>
    <font>
      <b/>
      <i/>
      <sz val="10"/>
      <name val="Tahoma"/>
      <family val="2"/>
    </font>
    <font>
      <sz val="9.75"/>
      <color indexed="8"/>
      <name val="Times New Roman"/>
      <family val="1"/>
    </font>
    <font>
      <sz val="8"/>
      <color indexed="8"/>
      <name val="Times New Roman"/>
      <family val="1"/>
    </font>
    <font>
      <sz val="9.75"/>
      <color indexed="8"/>
      <name val="Arial"/>
      <family val="2"/>
    </font>
    <font>
      <sz val="7.75"/>
      <color indexed="8"/>
      <name val="Arial"/>
      <family val="2"/>
    </font>
    <font>
      <sz val="8"/>
      <color indexed="8"/>
      <name val="Arial"/>
      <family val="2"/>
    </font>
    <font>
      <sz val="10"/>
      <color indexed="8"/>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Palatino Linotype"/>
      <family val="1"/>
    </font>
    <font>
      <b/>
      <sz val="14"/>
      <color indexed="10"/>
      <name val="Palatino Linotype"/>
      <family val="1"/>
    </font>
    <font>
      <b/>
      <sz val="10"/>
      <color indexed="8"/>
      <name val="Tahoma"/>
      <family val="2"/>
    </font>
    <font>
      <b/>
      <sz val="11.75"/>
      <color indexed="8"/>
      <name val="Times New Roman"/>
      <family val="1"/>
    </font>
    <font>
      <b/>
      <sz val="11"/>
      <color indexed="8"/>
      <name val="Times New Roman"/>
      <family val="1"/>
    </font>
    <font>
      <sz val="7.55"/>
      <color indexed="8"/>
      <name val="Times New Roman"/>
      <family val="1"/>
    </font>
    <font>
      <b/>
      <sz val="9.75"/>
      <color indexed="8"/>
      <name val="Arial"/>
      <family val="2"/>
    </font>
    <font>
      <b/>
      <sz val="11"/>
      <color indexed="8"/>
      <name val="Arial"/>
      <family val="2"/>
    </font>
    <font>
      <sz val="8.45"/>
      <color indexed="8"/>
      <name val="Arial"/>
      <family val="2"/>
    </font>
    <font>
      <b/>
      <sz val="11.75"/>
      <color indexed="8"/>
      <name val="Arial"/>
      <family val="2"/>
    </font>
    <font>
      <sz val="10.1"/>
      <color indexed="8"/>
      <name val="Arial"/>
      <family val="2"/>
    </font>
    <font>
      <sz val="7.5"/>
      <color indexed="8"/>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Palatino Linotype"/>
      <family val="1"/>
    </font>
    <font>
      <b/>
      <sz val="14"/>
      <color rgb="FFFF0000"/>
      <name val="Palatino Linotype"/>
      <family val="1"/>
    </font>
    <font>
      <b/>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indexed="13"/>
        <bgColor indexed="64"/>
      </patternFill>
    </fill>
  </fills>
  <borders count="1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bottom style="hair"/>
    </border>
    <border>
      <left style="hair"/>
      <right style="hair"/>
      <top style="hair"/>
      <bottom style="hair"/>
    </border>
    <border>
      <left style="medium"/>
      <right style="hair"/>
      <top style="hair"/>
      <bottom style="hair"/>
    </border>
    <border>
      <left style="hair"/>
      <right style="hair"/>
      <top style="thin"/>
      <bottom style="double"/>
    </border>
    <border>
      <left style="medium"/>
      <right style="hair"/>
      <top/>
      <bottom/>
    </border>
    <border>
      <left style="hair"/>
      <right style="hair"/>
      <top/>
      <bottom style="double"/>
    </border>
    <border>
      <left style="hair"/>
      <right style="medium"/>
      <top/>
      <bottom style="double"/>
    </border>
    <border>
      <left style="medium"/>
      <right style="hair"/>
      <top style="double"/>
      <bottom style="hair"/>
    </border>
    <border>
      <left style="hair"/>
      <right style="hair"/>
      <top style="double"/>
      <bottom style="hair"/>
    </border>
    <border>
      <left style="hair"/>
      <right/>
      <top style="double"/>
      <bottom style="hair"/>
    </border>
    <border>
      <left style="double"/>
      <right style="hair"/>
      <top style="double"/>
      <bottom style="hair"/>
    </border>
    <border>
      <left style="hair"/>
      <right style="medium"/>
      <top style="double"/>
      <bottom style="hair"/>
    </border>
    <border>
      <left style="hair"/>
      <right/>
      <top style="hair"/>
      <bottom style="hair"/>
    </border>
    <border>
      <left style="double"/>
      <right style="hair"/>
      <top style="hair"/>
      <bottom style="hair"/>
    </border>
    <border>
      <left style="hair"/>
      <right style="medium"/>
      <top style="hair"/>
      <bottom style="hair"/>
    </border>
    <border>
      <left style="medium"/>
      <right style="hair"/>
      <top style="double"/>
      <bottom style="double"/>
    </border>
    <border>
      <left style="hair"/>
      <right style="hair"/>
      <top style="double"/>
      <bottom style="double"/>
    </border>
    <border>
      <left style="hair"/>
      <right/>
      <top style="double"/>
      <bottom style="double"/>
    </border>
    <border>
      <left style="double"/>
      <right style="hair"/>
      <top style="double"/>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border>
    <border>
      <left style="medium"/>
      <right/>
      <top/>
      <bottom style="double"/>
    </border>
    <border>
      <left/>
      <right/>
      <top/>
      <bottom style="double"/>
    </border>
    <border>
      <left style="medium"/>
      <right/>
      <top/>
      <bottom style="medium"/>
    </border>
    <border>
      <left/>
      <right/>
      <top/>
      <bottom style="medium"/>
    </border>
    <border>
      <left style="thin"/>
      <right style="medium"/>
      <top style="medium"/>
      <bottom style="medium"/>
    </border>
    <border>
      <left/>
      <right style="medium"/>
      <top/>
      <bottom/>
    </border>
    <border>
      <left/>
      <right style="medium"/>
      <top/>
      <bottom style="thin"/>
    </border>
    <border>
      <left/>
      <right style="medium"/>
      <top style="medium"/>
      <bottom style="medium"/>
    </border>
    <border>
      <left style="medium"/>
      <right style="medium"/>
      <top/>
      <bottom style="medium"/>
    </border>
    <border>
      <left/>
      <right/>
      <top style="thin"/>
      <bottom style="thin"/>
    </border>
    <border>
      <left/>
      <right style="medium"/>
      <top style="thin"/>
      <bottom style="thin"/>
    </border>
    <border>
      <left style="medium"/>
      <right/>
      <top style="medium"/>
      <bottom style="medium"/>
    </border>
    <border>
      <left/>
      <right/>
      <top style="medium"/>
      <bottom style="medium"/>
    </border>
    <border>
      <left style="medium"/>
      <right/>
      <top/>
      <bottom style="thin"/>
    </border>
    <border>
      <left/>
      <right/>
      <top/>
      <bottom style="thin"/>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double"/>
      <right style="medium"/>
      <top style="medium"/>
      <bottom style="medium"/>
    </border>
    <border>
      <left style="medium"/>
      <right/>
      <top style="medium"/>
      <bottom style="thin"/>
    </border>
    <border>
      <left/>
      <right/>
      <top style="medium"/>
      <bottom style="thin"/>
    </border>
    <border>
      <left style="double"/>
      <right style="medium"/>
      <top style="medium"/>
      <bottom style="thin"/>
    </border>
    <border>
      <left style="double"/>
      <right style="medium"/>
      <top/>
      <bottom/>
    </border>
    <border>
      <left style="double"/>
      <right style="medium"/>
      <top/>
      <bottom style="thin"/>
    </border>
    <border>
      <left style="medium"/>
      <right/>
      <top style="thin"/>
      <bottom style="thin"/>
    </border>
    <border>
      <left style="double"/>
      <right style="medium"/>
      <top style="thin"/>
      <bottom style="thin"/>
    </border>
    <border>
      <left style="medium"/>
      <right/>
      <top style="thin"/>
      <bottom style="double"/>
    </border>
    <border>
      <left/>
      <right/>
      <top style="thin"/>
      <bottom style="double"/>
    </border>
    <border>
      <left style="double"/>
      <right style="medium"/>
      <top style="thin"/>
      <bottom style="double"/>
    </border>
    <border>
      <left style="medium"/>
      <right/>
      <top style="double"/>
      <bottom style="medium"/>
    </border>
    <border>
      <left/>
      <right/>
      <top style="double"/>
      <bottom style="medium"/>
    </border>
    <border>
      <left style="double"/>
      <right style="medium"/>
      <top style="double"/>
      <bottom style="medium"/>
    </border>
    <border>
      <left style="medium"/>
      <right/>
      <top style="thin"/>
      <bottom style="medium"/>
    </border>
    <border>
      <left/>
      <right/>
      <top style="thin"/>
      <bottom style="medium"/>
    </border>
    <border>
      <left style="double"/>
      <right style="medium"/>
      <top style="thin"/>
      <bottom style="medium"/>
    </border>
    <border>
      <left style="thin"/>
      <right style="double"/>
      <top/>
      <bottom/>
    </border>
    <border>
      <left style="double"/>
      <right/>
      <top/>
      <bottom/>
    </border>
    <border>
      <left style="thin"/>
      <right style="medium"/>
      <top/>
      <bottom/>
    </border>
    <border>
      <left style="thin"/>
      <right/>
      <top/>
      <bottom/>
    </border>
    <border>
      <left style="thin"/>
      <right/>
      <top style="thin"/>
      <bottom style="thin"/>
    </border>
    <border>
      <left style="double"/>
      <right/>
      <top style="thin"/>
      <bottom style="thin"/>
    </border>
    <border>
      <left style="thin"/>
      <right style="medium"/>
      <top style="thin"/>
      <bottom style="thin"/>
    </border>
    <border>
      <left style="thin"/>
      <right style="double"/>
      <top style="thin"/>
      <bottom style="double"/>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right style="medium"/>
      <top/>
      <bottom style="double"/>
    </border>
    <border>
      <left style="thin"/>
      <right/>
      <top style="thin"/>
      <bottom style="double"/>
    </border>
    <border>
      <left style="medium"/>
      <right/>
      <top style="double"/>
      <bottom/>
    </border>
    <border>
      <left/>
      <right/>
      <top style="double"/>
      <bottom/>
    </border>
    <border>
      <left style="thin"/>
      <right style="double"/>
      <top style="double"/>
      <bottom/>
    </border>
    <border>
      <left style="double"/>
      <right/>
      <top/>
      <bottom style="thin"/>
    </border>
    <border>
      <left style="thin"/>
      <right style="medium"/>
      <top/>
      <bottom style="thin"/>
    </border>
    <border>
      <left style="thin"/>
      <right style="thin"/>
      <top/>
      <bottom/>
    </border>
    <border>
      <left style="thin"/>
      <right style="thin"/>
      <top/>
      <bottom style="medium"/>
    </border>
    <border>
      <left style="double"/>
      <right/>
      <top/>
      <bottom style="medium"/>
    </border>
    <border>
      <left style="thin"/>
      <right style="medium"/>
      <top/>
      <bottom style="medium"/>
    </border>
    <border>
      <left style="thin"/>
      <right/>
      <top/>
      <bottom style="thin"/>
    </border>
    <border>
      <left/>
      <right style="thin"/>
      <top/>
      <bottom/>
    </border>
    <border>
      <left style="hair"/>
      <right style="hair"/>
      <top style="hair"/>
      <bottom style="double"/>
    </border>
    <border>
      <left/>
      <right style="medium"/>
      <top style="thin"/>
      <bottom style="double"/>
    </border>
    <border>
      <left/>
      <right style="double"/>
      <top/>
      <bottom/>
    </border>
    <border>
      <left style="double"/>
      <right/>
      <top style="medium"/>
      <bottom style="medium"/>
    </border>
    <border>
      <left/>
      <right style="double"/>
      <top/>
      <bottom style="medium"/>
    </border>
    <border>
      <left/>
      <right/>
      <top style="medium"/>
      <bottom/>
    </border>
    <border>
      <left style="double"/>
      <right/>
      <top style="medium"/>
      <bottom/>
    </border>
    <border>
      <left/>
      <right style="medium"/>
      <top style="medium"/>
      <bottom/>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thin"/>
      <right style="medium"/>
      <top style="medium"/>
      <bottom/>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double"/>
      <right/>
      <top style="thin"/>
      <bottom/>
    </border>
    <border>
      <left/>
      <right style="double"/>
      <top style="double"/>
      <bottom/>
    </border>
    <border>
      <left/>
      <right style="double"/>
      <top style="thin"/>
      <bottom style="medium"/>
    </border>
    <border>
      <left style="hair"/>
      <right style="hair"/>
      <top/>
      <bottom style="hair"/>
    </border>
    <border>
      <left style="medium"/>
      <right style="hair"/>
      <top style="medium"/>
      <bottom style="medium"/>
    </border>
    <border>
      <left style="hair"/>
      <right style="medium"/>
      <top style="medium"/>
      <bottom style="medium"/>
    </border>
    <border>
      <left style="hair"/>
      <right style="medium"/>
      <top style="double"/>
      <bottom style="double"/>
    </border>
    <border>
      <left style="hair"/>
      <right style="hair"/>
      <top style="medium"/>
      <bottom style="double"/>
    </border>
    <border>
      <left style="hair"/>
      <right style="medium"/>
      <top style="medium"/>
      <bottom style="double"/>
    </border>
    <border>
      <left style="hair"/>
      <right style="medium"/>
      <top/>
      <bottom style="hair"/>
    </border>
    <border>
      <left style="medium"/>
      <right style="hair"/>
      <top style="hair"/>
      <bottom style="double"/>
    </border>
    <border>
      <left style="hair"/>
      <right style="medium"/>
      <top style="hair"/>
      <bottom style="double"/>
    </border>
    <border>
      <left style="medium"/>
      <right style="hair"/>
      <top/>
      <bottom style="medium"/>
    </border>
    <border>
      <left style="hair"/>
      <right style="hair"/>
      <top/>
      <bottom style="medium"/>
    </border>
    <border>
      <left style="hair"/>
      <right style="medium"/>
      <top/>
      <bottom style="medium"/>
    </border>
    <border>
      <left style="hair"/>
      <right style="hair"/>
      <top style="medium"/>
      <bottom style="medium"/>
    </border>
    <border>
      <left style="hair"/>
      <right/>
      <top style="medium"/>
      <bottom style="medium"/>
    </border>
    <border>
      <left style="hair"/>
      <right/>
      <top/>
      <bottom style="hair"/>
    </border>
    <border>
      <left style="hair"/>
      <right style="hair"/>
      <top style="hair"/>
      <bottom/>
    </border>
    <border>
      <left style="hair"/>
      <right style="hair"/>
      <top/>
      <bottom/>
    </border>
    <border>
      <left style="medium"/>
      <right style="hair"/>
      <top style="hair"/>
      <bottom/>
    </border>
    <border>
      <left style="hair"/>
      <right style="medium"/>
      <top style="hair"/>
      <bottom/>
    </border>
    <border>
      <left style="hair"/>
      <right/>
      <top style="hair"/>
      <bottom/>
    </border>
    <border>
      <left style="hair"/>
      <right style="medium"/>
      <top/>
      <bottom/>
    </border>
    <border>
      <left style="medium"/>
      <right style="hair"/>
      <top style="thin"/>
      <bottom style="double"/>
    </border>
    <border>
      <left style="medium"/>
      <right style="hair"/>
      <top style="double"/>
      <bottom/>
    </border>
    <border>
      <left style="hair"/>
      <right style="hair"/>
      <top style="double"/>
      <bottom/>
    </border>
    <border>
      <left/>
      <right/>
      <top/>
      <bottom style="hair"/>
    </border>
    <border>
      <left style="hair"/>
      <right style="medium"/>
      <top style="thin"/>
      <bottom style="double"/>
    </border>
    <border>
      <left style="hair"/>
      <right style="medium"/>
      <top style="double"/>
      <bottom/>
    </border>
    <border>
      <left style="medium"/>
      <right style="thin"/>
      <top style="medium"/>
      <bottom/>
    </border>
    <border>
      <left style="medium"/>
      <right style="thin"/>
      <top/>
      <bottom style="medium"/>
    </border>
    <border>
      <left style="thin"/>
      <right style="thin"/>
      <top style="medium"/>
      <bottom/>
    </border>
    <border>
      <left style="medium"/>
      <right style="medium"/>
      <top style="medium"/>
      <bottom/>
    </border>
    <border>
      <left style="thin"/>
      <right/>
      <top style="medium"/>
      <bottom/>
    </border>
    <border>
      <left style="thin"/>
      <right/>
      <top/>
      <bottom style="medium"/>
    </border>
    <border>
      <left style="double"/>
      <right style="medium"/>
      <top style="medium"/>
      <bottom/>
    </border>
    <border>
      <left style="double"/>
      <right style="medium"/>
      <top/>
      <bottom style="medium"/>
    </border>
    <border>
      <left style="medium"/>
      <right/>
      <top style="medium"/>
      <bottom/>
    </border>
    <border>
      <left style="medium"/>
      <right style="hair"/>
      <top style="medium"/>
      <bottom style="dotted"/>
    </border>
    <border>
      <left style="medium"/>
      <right style="hair"/>
      <top style="dotted"/>
      <bottom style="double"/>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style="hair"/>
      <top style="medium"/>
      <bottom style="hair"/>
    </border>
    <border>
      <left style="hair"/>
      <right style="medium"/>
      <top style="medium"/>
      <bottom style="hair"/>
    </border>
    <border>
      <left style="hair"/>
      <right style="medium"/>
      <top style="medium"/>
      <bottom/>
    </border>
    <border>
      <left style="medium"/>
      <right style="hair"/>
      <top style="medium"/>
      <bottom style="hair"/>
    </border>
    <border>
      <left style="hair"/>
      <right style="hair"/>
      <top style="medium"/>
      <bottom/>
    </border>
    <border>
      <left style="medium"/>
      <right style="hair"/>
      <top style="medium"/>
      <bottom style="double"/>
    </border>
    <border>
      <left style="hair"/>
      <right/>
      <top style="double"/>
      <bottom style="medium"/>
    </border>
    <border>
      <left/>
      <right style="hair"/>
      <top style="double"/>
      <bottom style="medium"/>
    </border>
    <border>
      <left/>
      <right/>
      <top style="hair"/>
      <bottom style="hair"/>
    </border>
    <border>
      <left/>
      <right style="thin"/>
      <top style="medium"/>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7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7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0" fillId="22" borderId="7" applyNumberFormat="0" applyFont="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80" fillId="29" borderId="0" applyNumberFormat="0" applyBorder="0" applyAlignment="0" applyProtection="0"/>
    <xf numFmtId="0" fontId="81" fillId="30" borderId="8" applyNumberFormat="0" applyAlignment="0" applyProtection="0"/>
    <xf numFmtId="0" fontId="82" fillId="0" borderId="0" applyNumberFormat="0" applyFill="0" applyBorder="0" applyAlignment="0" applyProtection="0"/>
    <xf numFmtId="0" fontId="8" fillId="0" borderId="0">
      <alignment/>
      <protection/>
    </xf>
    <xf numFmtId="0" fontId="10" fillId="0" borderId="0">
      <alignment/>
      <protection/>
    </xf>
    <xf numFmtId="0" fontId="1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8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85" fillId="32" borderId="0" applyNumberFormat="0" applyBorder="0" applyAlignment="0" applyProtection="0"/>
    <xf numFmtId="0" fontId="86"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75">
    <xf numFmtId="0" fontId="0" fillId="0" borderId="0" xfId="0" applyAlignment="1">
      <alignment/>
    </xf>
    <xf numFmtId="0" fontId="2" fillId="0" borderId="0" xfId="0" applyFont="1" applyFill="1" applyBorder="1" applyAlignment="1">
      <alignment vertical="center"/>
    </xf>
    <xf numFmtId="0" fontId="2" fillId="0" borderId="0" xfId="75" applyFont="1" applyFill="1" applyBorder="1" applyAlignment="1">
      <alignment vertical="center"/>
      <protection/>
    </xf>
    <xf numFmtId="0" fontId="4" fillId="0" borderId="0" xfId="75" applyFont="1" applyFill="1" applyBorder="1" applyAlignment="1">
      <alignment horizontal="center" vertical="center"/>
      <protection/>
    </xf>
    <xf numFmtId="0" fontId="2" fillId="0" borderId="0" xfId="75" applyFont="1" applyFill="1" applyBorder="1" applyAlignment="1">
      <alignment horizontal="right" vertical="center"/>
      <protection/>
    </xf>
    <xf numFmtId="0" fontId="2" fillId="0" borderId="0" xfId="75" applyFont="1" applyFill="1" applyBorder="1" applyAlignment="1">
      <alignment horizontal="center" vertical="center"/>
      <protection/>
    </xf>
    <xf numFmtId="0" fontId="2" fillId="0" borderId="0" xfId="64" applyFont="1" applyFill="1" applyBorder="1" applyAlignment="1">
      <alignment vertical="center"/>
      <protection/>
    </xf>
    <xf numFmtId="0" fontId="2" fillId="0" borderId="10" xfId="75" applyFont="1" applyFill="1" applyBorder="1" applyAlignment="1">
      <alignment horizontal="center" vertical="center"/>
      <protection/>
    </xf>
    <xf numFmtId="3" fontId="4" fillId="0" borderId="11" xfId="74" applyNumberFormat="1" applyFont="1" applyFill="1" applyBorder="1" applyAlignment="1">
      <alignment vertical="center"/>
      <protection/>
    </xf>
    <xf numFmtId="0" fontId="2" fillId="0" borderId="12" xfId="75" applyFont="1" applyFill="1" applyBorder="1" applyAlignment="1">
      <alignment horizontal="center" vertical="center"/>
      <protection/>
    </xf>
    <xf numFmtId="0" fontId="2" fillId="0" borderId="11" xfId="75" applyFont="1" applyFill="1" applyBorder="1" applyAlignment="1">
      <alignment horizontal="left" vertical="center" wrapText="1"/>
      <protection/>
    </xf>
    <xf numFmtId="0" fontId="2" fillId="0" borderId="0" xfId="74" applyFont="1" applyFill="1" applyBorder="1" applyAlignment="1">
      <alignment vertical="center"/>
      <protection/>
    </xf>
    <xf numFmtId="3" fontId="9" fillId="0" borderId="13" xfId="75" applyNumberFormat="1" applyFont="1" applyFill="1" applyBorder="1" applyAlignment="1">
      <alignment vertical="center"/>
      <protection/>
    </xf>
    <xf numFmtId="0" fontId="9" fillId="0" borderId="0" xfId="75" applyFont="1" applyFill="1" applyBorder="1" applyAlignment="1">
      <alignment vertical="center"/>
      <protection/>
    </xf>
    <xf numFmtId="3" fontId="4" fillId="0" borderId="11" xfId="75" applyNumberFormat="1" applyFont="1" applyFill="1" applyBorder="1" applyAlignment="1">
      <alignment vertical="center"/>
      <protection/>
    </xf>
    <xf numFmtId="0" fontId="2" fillId="0" borderId="11" xfId="75" applyFont="1" applyFill="1" applyBorder="1" applyAlignment="1">
      <alignment vertical="center" wrapText="1"/>
      <protection/>
    </xf>
    <xf numFmtId="3" fontId="4" fillId="0" borderId="11" xfId="75" applyNumberFormat="1" applyFont="1" applyFill="1" applyBorder="1" applyAlignment="1">
      <alignment horizontal="right" vertical="center"/>
      <protection/>
    </xf>
    <xf numFmtId="3" fontId="4" fillId="0" borderId="11" xfId="75" applyNumberFormat="1" applyFont="1" applyFill="1" applyBorder="1" applyAlignment="1">
      <alignment horizontal="right" vertical="center" wrapText="1"/>
      <protection/>
    </xf>
    <xf numFmtId="0" fontId="2" fillId="0" borderId="0" xfId="75" applyFont="1" applyFill="1" applyBorder="1" applyAlignment="1">
      <alignment vertical="center" wrapText="1"/>
      <protection/>
    </xf>
    <xf numFmtId="3" fontId="4" fillId="0" borderId="0" xfId="75" applyNumberFormat="1" applyFont="1" applyFill="1" applyBorder="1" applyAlignment="1">
      <alignment vertical="center"/>
      <protection/>
    </xf>
    <xf numFmtId="3" fontId="2" fillId="0" borderId="0" xfId="75" applyNumberFormat="1" applyFont="1" applyFill="1" applyBorder="1" applyAlignment="1">
      <alignment vertical="center"/>
      <protection/>
    </xf>
    <xf numFmtId="0" fontId="2" fillId="0" borderId="14" xfId="75" applyFont="1" applyFill="1" applyBorder="1" applyAlignment="1">
      <alignment horizontal="center" vertical="center"/>
      <protection/>
    </xf>
    <xf numFmtId="3" fontId="2" fillId="0" borderId="0" xfId="0" applyNumberFormat="1" applyFont="1" applyFill="1" applyBorder="1" applyAlignment="1">
      <alignment/>
    </xf>
    <xf numFmtId="3" fontId="2" fillId="0" borderId="11" xfId="63" applyNumberFormat="1" applyFont="1" applyFill="1" applyBorder="1" applyAlignment="1">
      <alignment horizontal="right"/>
      <protection/>
    </xf>
    <xf numFmtId="3" fontId="2" fillId="0" borderId="11" xfId="63" applyNumberFormat="1" applyFont="1" applyFill="1" applyBorder="1" applyAlignment="1">
      <alignment horizontal="right" vertical="center"/>
      <protection/>
    </xf>
    <xf numFmtId="3" fontId="2" fillId="0" borderId="0" xfId="63" applyNumberFormat="1" applyFont="1" applyFill="1" applyAlignment="1">
      <alignment horizontal="center"/>
      <protection/>
    </xf>
    <xf numFmtId="3" fontId="2" fillId="0" borderId="0" xfId="63" applyNumberFormat="1" applyFont="1" applyFill="1">
      <alignment/>
      <protection/>
    </xf>
    <xf numFmtId="3" fontId="4" fillId="0" borderId="0" xfId="63" applyNumberFormat="1" applyFont="1" applyFill="1">
      <alignment/>
      <protection/>
    </xf>
    <xf numFmtId="3" fontId="2" fillId="0" borderId="0" xfId="63" applyNumberFormat="1" applyFont="1" applyFill="1" applyAlignment="1">
      <alignment vertical="center"/>
      <protection/>
    </xf>
    <xf numFmtId="3" fontId="2" fillId="0" borderId="0" xfId="63" applyNumberFormat="1" applyFont="1" applyFill="1" applyAlignment="1">
      <alignment horizontal="center" vertical="top"/>
      <protection/>
    </xf>
    <xf numFmtId="0" fontId="4" fillId="0" borderId="0" xfId="63" applyFont="1" applyFill="1" applyBorder="1" applyAlignment="1">
      <alignment vertical="top" wrapText="1"/>
      <protection/>
    </xf>
    <xf numFmtId="0" fontId="4" fillId="0" borderId="0" xfId="63" applyFont="1" applyFill="1" applyBorder="1" applyAlignment="1">
      <alignment horizontal="center"/>
      <protection/>
    </xf>
    <xf numFmtId="3" fontId="2" fillId="0" borderId="0" xfId="63" applyNumberFormat="1" applyFont="1" applyFill="1" applyAlignment="1">
      <alignment/>
      <protection/>
    </xf>
    <xf numFmtId="3" fontId="2" fillId="0" borderId="0" xfId="63" applyNumberFormat="1" applyFont="1" applyFill="1" applyAlignment="1">
      <alignment horizontal="center" vertical="center"/>
      <protection/>
    </xf>
    <xf numFmtId="3" fontId="2"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2" fillId="0" borderId="17" xfId="63" applyNumberFormat="1" applyFont="1" applyFill="1" applyBorder="1" applyAlignment="1">
      <alignment horizontal="center"/>
      <protection/>
    </xf>
    <xf numFmtId="3" fontId="2" fillId="0" borderId="18" xfId="63" applyNumberFormat="1" applyFont="1" applyFill="1" applyBorder="1" applyAlignment="1">
      <alignment horizontal="center"/>
      <protection/>
    </xf>
    <xf numFmtId="3" fontId="2" fillId="0" borderId="18" xfId="63" applyNumberFormat="1" applyFont="1" applyFill="1" applyBorder="1" applyAlignment="1">
      <alignment wrapText="1"/>
      <protection/>
    </xf>
    <xf numFmtId="3" fontId="2" fillId="0" borderId="18" xfId="63" applyNumberFormat="1" applyFont="1" applyFill="1" applyBorder="1" applyAlignment="1">
      <alignment horizontal="right"/>
      <protection/>
    </xf>
    <xf numFmtId="3" fontId="2" fillId="0" borderId="19" xfId="63" applyNumberFormat="1" applyFont="1" applyFill="1" applyBorder="1" applyAlignment="1">
      <alignment horizontal="right"/>
      <protection/>
    </xf>
    <xf numFmtId="3" fontId="4" fillId="0" borderId="20" xfId="63" applyNumberFormat="1" applyFont="1" applyFill="1" applyBorder="1" applyAlignment="1">
      <alignment horizontal="right"/>
      <protection/>
    </xf>
    <xf numFmtId="3" fontId="2" fillId="0" borderId="18" xfId="0" applyNumberFormat="1" applyFont="1" applyFill="1" applyBorder="1" applyAlignment="1">
      <alignment horizontal="right" wrapText="1"/>
    </xf>
    <xf numFmtId="3" fontId="2" fillId="0" borderId="21" xfId="0" applyNumberFormat="1" applyFont="1" applyFill="1" applyBorder="1" applyAlignment="1">
      <alignment horizontal="right" wrapText="1"/>
    </xf>
    <xf numFmtId="3" fontId="2" fillId="0" borderId="12" xfId="63" applyNumberFormat="1" applyFont="1" applyFill="1" applyBorder="1" applyAlignment="1">
      <alignment horizontal="center" vertical="center"/>
      <protection/>
    </xf>
    <xf numFmtId="3" fontId="2" fillId="0" borderId="11" xfId="63" applyNumberFormat="1" applyFont="1" applyFill="1" applyBorder="1" applyAlignment="1">
      <alignment horizontal="center" vertical="center"/>
      <protection/>
    </xf>
    <xf numFmtId="3" fontId="2" fillId="0" borderId="11" xfId="63" applyNumberFormat="1" applyFont="1" applyFill="1" applyBorder="1" applyAlignment="1">
      <alignment vertical="center" wrapText="1"/>
      <protection/>
    </xf>
    <xf numFmtId="3" fontId="2" fillId="0" borderId="22" xfId="63" applyNumberFormat="1" applyFont="1" applyFill="1" applyBorder="1" applyAlignment="1">
      <alignment horizontal="right" vertical="center"/>
      <protection/>
    </xf>
    <xf numFmtId="3" fontId="4" fillId="0" borderId="23" xfId="63" applyNumberFormat="1" applyFont="1" applyFill="1" applyBorder="1" applyAlignment="1">
      <alignment horizontal="right" vertical="center"/>
      <protection/>
    </xf>
    <xf numFmtId="3" fontId="2" fillId="0" borderId="11" xfId="0" applyNumberFormat="1" applyFont="1" applyFill="1" applyBorder="1" applyAlignment="1">
      <alignment horizontal="right" vertical="center" wrapText="1"/>
    </xf>
    <xf numFmtId="3" fontId="2" fillId="0" borderId="24" xfId="0" applyNumberFormat="1" applyFont="1" applyFill="1" applyBorder="1" applyAlignment="1">
      <alignment horizontal="right" vertical="center" wrapText="1"/>
    </xf>
    <xf numFmtId="3" fontId="2" fillId="0" borderId="11" xfId="63" applyNumberFormat="1" applyFont="1" applyFill="1" applyBorder="1" applyAlignment="1">
      <alignment horizontal="center" vertical="top"/>
      <protection/>
    </xf>
    <xf numFmtId="3" fontId="5" fillId="0" borderId="11" xfId="63" applyNumberFormat="1" applyFont="1" applyFill="1" applyBorder="1" applyAlignment="1">
      <alignment vertical="top" wrapText="1"/>
      <protection/>
    </xf>
    <xf numFmtId="3" fontId="2" fillId="0" borderId="11" xfId="63" applyNumberFormat="1" applyFont="1" applyFill="1" applyBorder="1" applyAlignment="1">
      <alignment horizontal="center"/>
      <protection/>
    </xf>
    <xf numFmtId="3" fontId="5" fillId="0" borderId="11" xfId="63" applyNumberFormat="1" applyFont="1" applyFill="1" applyBorder="1" applyAlignment="1">
      <alignment horizontal="right"/>
      <protection/>
    </xf>
    <xf numFmtId="3" fontId="5" fillId="0" borderId="22" xfId="63" applyNumberFormat="1" applyFont="1" applyFill="1" applyBorder="1" applyAlignment="1">
      <alignment horizontal="right"/>
      <protection/>
    </xf>
    <xf numFmtId="3" fontId="5" fillId="0" borderId="11" xfId="63" applyNumberFormat="1" applyFont="1" applyFill="1" applyBorder="1" applyAlignment="1">
      <alignment vertical="center" wrapText="1"/>
      <protection/>
    </xf>
    <xf numFmtId="3" fontId="2" fillId="0" borderId="12" xfId="63" applyNumberFormat="1" applyFont="1" applyFill="1" applyBorder="1" applyAlignment="1">
      <alignment horizontal="center"/>
      <protection/>
    </xf>
    <xf numFmtId="3" fontId="2" fillId="0" borderId="11" xfId="63" applyNumberFormat="1" applyFont="1" applyFill="1" applyBorder="1" applyAlignment="1">
      <alignment wrapText="1"/>
      <protection/>
    </xf>
    <xf numFmtId="3" fontId="2" fillId="0" borderId="22" xfId="63" applyNumberFormat="1" applyFont="1" applyFill="1" applyBorder="1" applyAlignment="1">
      <alignment horizontal="right"/>
      <protection/>
    </xf>
    <xf numFmtId="3" fontId="2" fillId="0" borderId="11" xfId="0" applyNumberFormat="1" applyFont="1" applyFill="1" applyBorder="1" applyAlignment="1">
      <alignment horizontal="right" wrapText="1"/>
    </xf>
    <xf numFmtId="3" fontId="2" fillId="0" borderId="24" xfId="0" applyNumberFormat="1" applyFont="1" applyFill="1" applyBorder="1" applyAlignment="1">
      <alignment horizontal="right" wrapText="1"/>
    </xf>
    <xf numFmtId="3" fontId="2" fillId="0" borderId="11" xfId="63" applyNumberFormat="1" applyFont="1" applyFill="1" applyBorder="1" applyAlignment="1">
      <alignment vertical="top" wrapText="1"/>
      <protection/>
    </xf>
    <xf numFmtId="3" fontId="5" fillId="0" borderId="12" xfId="63" applyNumberFormat="1" applyFont="1" applyFill="1" applyBorder="1" applyAlignment="1">
      <alignment horizontal="center" vertical="center"/>
      <protection/>
    </xf>
    <xf numFmtId="3" fontId="5" fillId="0" borderId="11" xfId="63" applyNumberFormat="1" applyFont="1" applyFill="1" applyBorder="1" applyAlignment="1">
      <alignment horizontal="center" vertical="top"/>
      <protection/>
    </xf>
    <xf numFmtId="3" fontId="5" fillId="0" borderId="11" xfId="63" applyNumberFormat="1" applyFont="1" applyFill="1" applyBorder="1" applyAlignment="1">
      <alignment horizontal="left" vertical="top" wrapText="1"/>
      <protection/>
    </xf>
    <xf numFmtId="3" fontId="5" fillId="0" borderId="11" xfId="63" applyNumberFormat="1" applyFont="1" applyFill="1" applyBorder="1" applyAlignment="1">
      <alignment horizontal="center"/>
      <protection/>
    </xf>
    <xf numFmtId="3" fontId="5" fillId="0" borderId="11" xfId="0" applyNumberFormat="1" applyFont="1" applyFill="1" applyBorder="1" applyAlignment="1">
      <alignment horizontal="right" vertical="center" wrapText="1"/>
    </xf>
    <xf numFmtId="3" fontId="5" fillId="0" borderId="24" xfId="0" applyNumberFormat="1" applyFont="1" applyFill="1" applyBorder="1" applyAlignment="1">
      <alignment horizontal="right" vertical="center" wrapText="1"/>
    </xf>
    <xf numFmtId="3" fontId="5" fillId="0" borderId="0" xfId="63" applyNumberFormat="1" applyFont="1" applyFill="1" applyAlignment="1">
      <alignment horizontal="center" vertical="center"/>
      <protection/>
    </xf>
    <xf numFmtId="3" fontId="5" fillId="0" borderId="11" xfId="63" applyNumberFormat="1" applyFont="1" applyFill="1" applyBorder="1" applyAlignment="1">
      <alignment horizontal="left" vertical="top" wrapText="1" indent="3"/>
      <protection/>
    </xf>
    <xf numFmtId="3" fontId="5" fillId="0" borderId="11" xfId="63" applyNumberFormat="1" applyFont="1" applyFill="1" applyBorder="1" applyAlignment="1">
      <alignment horizontal="center" vertical="center"/>
      <protection/>
    </xf>
    <xf numFmtId="3" fontId="5" fillId="0" borderId="11" xfId="63" applyNumberFormat="1" applyFont="1" applyFill="1" applyBorder="1" applyAlignment="1">
      <alignment horizontal="left" vertical="center" wrapText="1" indent="3"/>
      <protection/>
    </xf>
    <xf numFmtId="3" fontId="5" fillId="0" borderId="11" xfId="63" applyNumberFormat="1" applyFont="1" applyFill="1" applyBorder="1" applyAlignment="1">
      <alignment horizontal="right" vertical="center"/>
      <protection/>
    </xf>
    <xf numFmtId="3" fontId="5" fillId="0" borderId="22" xfId="63" applyNumberFormat="1" applyFont="1" applyFill="1" applyBorder="1" applyAlignment="1">
      <alignment horizontal="right" vertical="center"/>
      <protection/>
    </xf>
    <xf numFmtId="3" fontId="2" fillId="0" borderId="11" xfId="63" applyNumberFormat="1" applyFont="1" applyFill="1" applyBorder="1" applyAlignment="1">
      <alignment vertical="center"/>
      <protection/>
    </xf>
    <xf numFmtId="3" fontId="2" fillId="0" borderId="22" xfId="63" applyNumberFormat="1" applyFont="1" applyFill="1" applyBorder="1" applyAlignment="1">
      <alignment vertical="center"/>
      <protection/>
    </xf>
    <xf numFmtId="3" fontId="2" fillId="0" borderId="11" xfId="63" applyNumberFormat="1" applyFont="1" applyFill="1" applyBorder="1" applyAlignment="1">
      <alignment horizontal="left" vertical="top" wrapText="1"/>
      <protection/>
    </xf>
    <xf numFmtId="3" fontId="2" fillId="0" borderId="12" xfId="63" applyNumberFormat="1" applyFont="1" applyFill="1" applyBorder="1" applyAlignment="1">
      <alignment horizontal="center" vertical="top"/>
      <protection/>
    </xf>
    <xf numFmtId="49" fontId="5" fillId="0" borderId="11" xfId="63" applyNumberFormat="1" applyFont="1" applyFill="1" applyBorder="1" applyAlignment="1">
      <alignment horizontal="left" vertical="center" wrapText="1" indent="4"/>
      <protection/>
    </xf>
    <xf numFmtId="3" fontId="2" fillId="0" borderId="25" xfId="63" applyNumberFormat="1" applyFont="1" applyFill="1" applyBorder="1" applyAlignment="1">
      <alignment horizontal="center" vertical="center"/>
      <protection/>
    </xf>
    <xf numFmtId="3" fontId="2" fillId="0" borderId="26" xfId="63" applyNumberFormat="1" applyFont="1" applyFill="1" applyBorder="1" applyAlignment="1">
      <alignment horizontal="center" vertical="top"/>
      <protection/>
    </xf>
    <xf numFmtId="3" fontId="4" fillId="0" borderId="26" xfId="63" applyNumberFormat="1" applyFont="1" applyFill="1" applyBorder="1" applyAlignment="1">
      <alignment horizontal="center" vertical="center" wrapText="1"/>
      <protection/>
    </xf>
    <xf numFmtId="3" fontId="4" fillId="0" borderId="26" xfId="63" applyNumberFormat="1" applyFont="1" applyFill="1" applyBorder="1" applyAlignment="1">
      <alignment horizontal="center" vertical="center"/>
      <protection/>
    </xf>
    <xf numFmtId="3" fontId="4" fillId="0" borderId="26" xfId="63" applyNumberFormat="1" applyFont="1" applyFill="1" applyBorder="1" applyAlignment="1">
      <alignment horizontal="right" vertical="center"/>
      <protection/>
    </xf>
    <xf numFmtId="3" fontId="4" fillId="0" borderId="27" xfId="63" applyNumberFormat="1" applyFont="1" applyFill="1" applyBorder="1" applyAlignment="1">
      <alignment horizontal="right" vertical="center"/>
      <protection/>
    </xf>
    <xf numFmtId="3" fontId="4" fillId="0" borderId="28" xfId="63" applyNumberFormat="1" applyFont="1" applyFill="1" applyBorder="1" applyAlignment="1">
      <alignment horizontal="right" vertical="center"/>
      <protection/>
    </xf>
    <xf numFmtId="3" fontId="2" fillId="0" borderId="0" xfId="63"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3" applyNumberFormat="1" applyFont="1" applyFill="1" applyBorder="1" applyAlignment="1">
      <alignment vertical="top" wrapText="1"/>
      <protection/>
    </xf>
    <xf numFmtId="3" fontId="2" fillId="0" borderId="0" xfId="63" applyNumberFormat="1" applyFont="1" applyFill="1" applyBorder="1" applyAlignment="1">
      <alignment horizontal="center"/>
      <protection/>
    </xf>
    <xf numFmtId="3" fontId="4" fillId="0" borderId="0" xfId="63" applyNumberFormat="1" applyFont="1" applyFill="1" applyBorder="1">
      <alignment/>
      <protection/>
    </xf>
    <xf numFmtId="3" fontId="4" fillId="0" borderId="0" xfId="63" applyNumberFormat="1" applyFont="1" applyFill="1" applyBorder="1" applyAlignment="1">
      <alignment vertical="top" wrapText="1"/>
      <protection/>
    </xf>
    <xf numFmtId="3" fontId="4" fillId="0" borderId="0" xfId="63" applyNumberFormat="1" applyFont="1" applyFill="1" applyBorder="1" applyAlignment="1">
      <alignment horizontal="center"/>
      <protection/>
    </xf>
    <xf numFmtId="3" fontId="2" fillId="0" borderId="0" xfId="63" applyNumberFormat="1" applyFont="1" applyFill="1" applyAlignment="1">
      <alignment vertical="top" wrapText="1"/>
      <protection/>
    </xf>
    <xf numFmtId="3" fontId="2" fillId="0" borderId="0" xfId="63" applyNumberFormat="1" applyFont="1" applyFill="1" applyBorder="1" applyAlignment="1">
      <alignment horizontal="center" vertical="top" wrapText="1"/>
      <protection/>
    </xf>
    <xf numFmtId="3" fontId="4" fillId="0" borderId="0" xfId="63" applyNumberFormat="1" applyFont="1" applyFill="1" applyAlignment="1">
      <alignment vertical="top" wrapText="1"/>
      <protection/>
    </xf>
    <xf numFmtId="0" fontId="2" fillId="0" borderId="0" xfId="0" applyFont="1" applyFill="1" applyAlignment="1">
      <alignment horizontal="center" vertic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2" fillId="0" borderId="0" xfId="0" applyFont="1" applyFill="1" applyAlignment="1">
      <alignment vertical="center"/>
    </xf>
    <xf numFmtId="0" fontId="12" fillId="0" borderId="29" xfId="0" applyFont="1" applyFill="1" applyBorder="1" applyAlignment="1">
      <alignment horizontal="center" vertical="center" textRotation="90"/>
    </xf>
    <xf numFmtId="0" fontId="2" fillId="0" borderId="30" xfId="0" applyFont="1" applyFill="1" applyBorder="1" applyAlignment="1">
      <alignment horizontal="center" vertical="center" wrapText="1"/>
    </xf>
    <xf numFmtId="4" fontId="2" fillId="0" borderId="30"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xf>
    <xf numFmtId="0" fontId="2" fillId="0" borderId="32" xfId="0" applyFont="1" applyFill="1" applyBorder="1" applyAlignment="1">
      <alignment horizontal="center" vertical="center"/>
    </xf>
    <xf numFmtId="4" fontId="2"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wrapText="1" indent="3"/>
    </xf>
    <xf numFmtId="0" fontId="4" fillId="0" borderId="0" xfId="0" applyFont="1" applyFill="1" applyAlignment="1">
      <alignment vertical="center"/>
    </xf>
    <xf numFmtId="164" fontId="2" fillId="0" borderId="0" xfId="72" applyNumberFormat="1" applyFont="1" applyFill="1" applyBorder="1" applyAlignment="1">
      <alignment vertical="center" wrapText="1"/>
      <protection/>
    </xf>
    <xf numFmtId="0" fontId="2" fillId="0" borderId="33" xfId="0" applyFont="1" applyFill="1" applyBorder="1" applyAlignment="1">
      <alignment horizontal="center" vertical="center"/>
    </xf>
    <xf numFmtId="164" fontId="2" fillId="0" borderId="34" xfId="72" applyNumberFormat="1" applyFont="1" applyFill="1" applyBorder="1" applyAlignment="1">
      <alignment vertical="center" wrapText="1"/>
      <protection/>
    </xf>
    <xf numFmtId="4" fontId="2" fillId="0" borderId="34" xfId="0" applyNumberFormat="1" applyFont="1" applyFill="1" applyBorder="1" applyAlignment="1">
      <alignment vertical="center"/>
    </xf>
    <xf numFmtId="0" fontId="2" fillId="0" borderId="35" xfId="0" applyFont="1" applyFill="1" applyBorder="1" applyAlignment="1">
      <alignment horizontal="center" vertical="center"/>
    </xf>
    <xf numFmtId="164" fontId="4" fillId="0" borderId="36" xfId="0" applyNumberFormat="1" applyFont="1" applyFill="1" applyBorder="1" applyAlignment="1">
      <alignment vertical="center" wrapText="1"/>
    </xf>
    <xf numFmtId="4" fontId="4" fillId="0" borderId="36" xfId="0" applyNumberFormat="1" applyFont="1" applyFill="1" applyBorder="1" applyAlignment="1">
      <alignment vertical="center"/>
    </xf>
    <xf numFmtId="4" fontId="2" fillId="0" borderId="36"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12" fillId="0" borderId="0" xfId="72" applyNumberFormat="1" applyFont="1" applyFill="1" applyBorder="1" applyAlignment="1">
      <alignment horizontal="left" vertical="center" wrapText="1" indent="2"/>
      <protection/>
    </xf>
    <xf numFmtId="0" fontId="2" fillId="0" borderId="0" xfId="0" applyFont="1" applyAlignment="1">
      <alignment horizontal="center" vertical="top"/>
    </xf>
    <xf numFmtId="3" fontId="2" fillId="0" borderId="0" xfId="0" applyNumberFormat="1" applyFont="1" applyAlignment="1">
      <alignment/>
    </xf>
    <xf numFmtId="0" fontId="2" fillId="0" borderId="0" xfId="0" applyFont="1" applyAlignment="1">
      <alignment/>
    </xf>
    <xf numFmtId="0" fontId="2" fillId="0" borderId="0" xfId="0" applyFont="1" applyAlignment="1">
      <alignment vertical="center"/>
    </xf>
    <xf numFmtId="3" fontId="4" fillId="0" borderId="37" xfId="0" applyNumberFormat="1" applyFont="1" applyBorder="1" applyAlignment="1">
      <alignment horizontal="center" vertical="center" wrapText="1"/>
    </xf>
    <xf numFmtId="0" fontId="2" fillId="0" borderId="0" xfId="0" applyFont="1" applyAlignment="1">
      <alignment horizontal="center"/>
    </xf>
    <xf numFmtId="0" fontId="2" fillId="0" borderId="32" xfId="0" applyFont="1" applyBorder="1" applyAlignment="1">
      <alignment horizontal="center"/>
    </xf>
    <xf numFmtId="0" fontId="2" fillId="0" borderId="0" xfId="0" applyFont="1" applyBorder="1" applyAlignment="1">
      <alignment/>
    </xf>
    <xf numFmtId="3" fontId="2" fillId="0" borderId="38" xfId="0" applyNumberFormat="1" applyFont="1" applyBorder="1" applyAlignment="1">
      <alignment/>
    </xf>
    <xf numFmtId="0" fontId="2" fillId="0" borderId="0" xfId="0" applyFont="1" applyAlignment="1">
      <alignment/>
    </xf>
    <xf numFmtId="0" fontId="2" fillId="0" borderId="32" xfId="0" applyFont="1" applyBorder="1" applyAlignment="1">
      <alignment horizontal="center" vertical="top"/>
    </xf>
    <xf numFmtId="0" fontId="2" fillId="0" borderId="0" xfId="0" applyFont="1" applyBorder="1" applyAlignment="1">
      <alignment horizontal="left" indent="2"/>
    </xf>
    <xf numFmtId="3" fontId="2" fillId="0" borderId="38" xfId="0" applyNumberFormat="1" applyFont="1" applyBorder="1" applyAlignment="1">
      <alignment/>
    </xf>
    <xf numFmtId="3" fontId="2" fillId="0" borderId="39" xfId="0" applyNumberFormat="1" applyFont="1" applyBorder="1" applyAlignment="1">
      <alignment/>
    </xf>
    <xf numFmtId="0" fontId="2" fillId="0" borderId="0" xfId="0" applyFont="1" applyBorder="1" applyAlignment="1">
      <alignment vertical="top"/>
    </xf>
    <xf numFmtId="3" fontId="5" fillId="0" borderId="38" xfId="0" applyNumberFormat="1" applyFont="1" applyBorder="1" applyAlignment="1">
      <alignment vertical="top"/>
    </xf>
    <xf numFmtId="0" fontId="2" fillId="0" borderId="0" xfId="0" applyFont="1" applyAlignment="1">
      <alignment vertical="top"/>
    </xf>
    <xf numFmtId="0" fontId="2" fillId="0" borderId="32" xfId="0" applyFont="1" applyBorder="1" applyAlignment="1">
      <alignment horizontal="center" vertical="center"/>
    </xf>
    <xf numFmtId="0" fontId="2" fillId="0" borderId="0" xfId="0" applyFont="1" applyBorder="1" applyAlignment="1">
      <alignment vertical="center" wrapText="1"/>
    </xf>
    <xf numFmtId="3" fontId="5" fillId="0" borderId="38" xfId="0" applyNumberFormat="1" applyFont="1" applyFill="1" applyBorder="1" applyAlignment="1">
      <alignment vertical="center"/>
    </xf>
    <xf numFmtId="3" fontId="5" fillId="0" borderId="38" xfId="0" applyNumberFormat="1" applyFont="1" applyBorder="1" applyAlignment="1">
      <alignment vertical="center"/>
    </xf>
    <xf numFmtId="3" fontId="4" fillId="0" borderId="40" xfId="0" applyNumberFormat="1" applyFont="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3" fontId="12" fillId="0" borderId="0" xfId="0" applyNumberFormat="1" applyFont="1" applyFill="1" applyAlignment="1">
      <alignment vertical="center"/>
    </xf>
    <xf numFmtId="3" fontId="15" fillId="0" borderId="0" xfId="0" applyNumberFormat="1" applyFont="1" applyFill="1" applyAlignment="1">
      <alignment vertical="center"/>
    </xf>
    <xf numFmtId="3" fontId="12" fillId="0" borderId="0" xfId="0" applyNumberFormat="1" applyFont="1" applyFill="1" applyAlignment="1">
      <alignment horizontal="center"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center" vertical="center"/>
    </xf>
    <xf numFmtId="3" fontId="18" fillId="0" borderId="41" xfId="0" applyNumberFormat="1" applyFont="1" applyFill="1" applyBorder="1" applyAlignment="1">
      <alignment horizontal="center" vertical="center" wrapText="1"/>
    </xf>
    <xf numFmtId="3" fontId="12" fillId="0" borderId="0" xfId="0" applyNumberFormat="1" applyFont="1" applyFill="1" applyAlignment="1">
      <alignment/>
    </xf>
    <xf numFmtId="3" fontId="12" fillId="0" borderId="32" xfId="0" applyNumberFormat="1" applyFont="1" applyFill="1" applyBorder="1" applyAlignment="1">
      <alignment horizontal="center"/>
    </xf>
    <xf numFmtId="3" fontId="12" fillId="0" borderId="0" xfId="0" applyNumberFormat="1" applyFont="1" applyFill="1" applyBorder="1" applyAlignment="1">
      <alignment horizontal="center"/>
    </xf>
    <xf numFmtId="3" fontId="12" fillId="0" borderId="0" xfId="72" applyNumberFormat="1" applyFont="1" applyFill="1" applyBorder="1" applyAlignment="1">
      <alignment/>
      <protection/>
    </xf>
    <xf numFmtId="3" fontId="12" fillId="0" borderId="0" xfId="0" applyNumberFormat="1" applyFont="1" applyFill="1" applyBorder="1" applyAlignment="1">
      <alignment/>
    </xf>
    <xf numFmtId="3" fontId="15" fillId="0" borderId="0" xfId="0" applyNumberFormat="1" applyFont="1" applyFill="1" applyBorder="1" applyAlignment="1">
      <alignment/>
    </xf>
    <xf numFmtId="3" fontId="16" fillId="0" borderId="38" xfId="0" applyNumberFormat="1" applyFont="1" applyFill="1" applyBorder="1" applyAlignment="1">
      <alignment/>
    </xf>
    <xf numFmtId="3" fontId="12" fillId="0" borderId="32" xfId="0" applyNumberFormat="1" applyFont="1" applyFill="1" applyBorder="1" applyAlignment="1">
      <alignment horizontal="center" vertical="center"/>
    </xf>
    <xf numFmtId="3" fontId="12" fillId="0" borderId="0" xfId="72" applyNumberFormat="1" applyFont="1" applyFill="1" applyBorder="1" applyAlignment="1">
      <alignment vertical="center"/>
      <protection/>
    </xf>
    <xf numFmtId="3" fontId="15" fillId="0" borderId="0" xfId="0" applyNumberFormat="1" applyFont="1" applyFill="1" applyBorder="1" applyAlignment="1">
      <alignment vertical="center"/>
    </xf>
    <xf numFmtId="3" fontId="16" fillId="0" borderId="38" xfId="0" applyNumberFormat="1" applyFont="1" applyFill="1" applyBorder="1" applyAlignment="1">
      <alignment vertical="center"/>
    </xf>
    <xf numFmtId="3" fontId="12" fillId="0" borderId="0" xfId="0" applyNumberFormat="1" applyFont="1" applyFill="1" applyAlignment="1">
      <alignment vertical="top"/>
    </xf>
    <xf numFmtId="3" fontId="12" fillId="0" borderId="32"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3" fontId="12" fillId="0" borderId="0" xfId="72" applyNumberFormat="1" applyFont="1" applyFill="1" applyBorder="1" applyAlignment="1">
      <alignment horizontal="left" vertical="top" indent="2"/>
      <protection/>
    </xf>
    <xf numFmtId="3" fontId="12" fillId="0" borderId="0" xfId="0" applyNumberFormat="1" applyFont="1" applyFill="1" applyBorder="1" applyAlignment="1">
      <alignment vertical="top"/>
    </xf>
    <xf numFmtId="3" fontId="15" fillId="0" borderId="0" xfId="0" applyNumberFormat="1" applyFont="1" applyFill="1" applyBorder="1" applyAlignment="1">
      <alignment vertical="top"/>
    </xf>
    <xf numFmtId="3" fontId="16" fillId="0" borderId="38" xfId="0" applyNumberFormat="1" applyFont="1" applyFill="1" applyBorder="1" applyAlignment="1">
      <alignment vertical="top"/>
    </xf>
    <xf numFmtId="3" fontId="15" fillId="0" borderId="32" xfId="0" applyNumberFormat="1" applyFont="1" applyFill="1" applyBorder="1" applyAlignment="1">
      <alignment horizontal="center" vertical="center"/>
    </xf>
    <xf numFmtId="3" fontId="15" fillId="0" borderId="42" xfId="0" applyNumberFormat="1" applyFont="1" applyFill="1" applyBorder="1" applyAlignment="1">
      <alignment vertical="center"/>
    </xf>
    <xf numFmtId="3" fontId="15" fillId="0" borderId="43" xfId="0" applyNumberFormat="1" applyFont="1" applyFill="1" applyBorder="1" applyAlignment="1">
      <alignment vertical="center"/>
    </xf>
    <xf numFmtId="3" fontId="16" fillId="0" borderId="0" xfId="0" applyNumberFormat="1" applyFont="1" applyFill="1" applyAlignment="1">
      <alignment vertical="center"/>
    </xf>
    <xf numFmtId="3" fontId="12" fillId="0" borderId="0" xfId="72" applyNumberFormat="1" applyFont="1" applyFill="1" applyBorder="1" applyAlignment="1">
      <alignment wrapText="1"/>
      <protection/>
    </xf>
    <xf numFmtId="3" fontId="12" fillId="0" borderId="0" xfId="72" applyNumberFormat="1" applyFont="1" applyFill="1" applyBorder="1" applyAlignment="1">
      <alignment horizontal="left" vertical="center" indent="2"/>
      <protection/>
    </xf>
    <xf numFmtId="3" fontId="12" fillId="0" borderId="0" xfId="72" applyNumberFormat="1" applyFont="1" applyFill="1" applyBorder="1" applyAlignment="1">
      <alignment vertical="center" wrapText="1"/>
      <protection/>
    </xf>
    <xf numFmtId="3" fontId="16" fillId="0" borderId="0" xfId="72" applyNumberFormat="1" applyFont="1" applyFill="1" applyBorder="1" applyAlignment="1">
      <alignment vertical="center"/>
      <protection/>
    </xf>
    <xf numFmtId="3" fontId="16"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12" fillId="0" borderId="44" xfId="0" applyNumberFormat="1" applyFont="1" applyFill="1" applyBorder="1" applyAlignment="1">
      <alignment horizontal="center" vertical="center"/>
    </xf>
    <xf numFmtId="3" fontId="16" fillId="0" borderId="45" xfId="0" applyNumberFormat="1" applyFont="1" applyFill="1" applyBorder="1" applyAlignment="1">
      <alignment vertical="center"/>
    </xf>
    <xf numFmtId="3" fontId="19" fillId="0" borderId="45" xfId="0" applyNumberFormat="1" applyFont="1" applyFill="1" applyBorder="1" applyAlignment="1">
      <alignment vertical="center"/>
    </xf>
    <xf numFmtId="3" fontId="16" fillId="0" borderId="40" xfId="0" applyNumberFormat="1" applyFont="1" applyFill="1" applyBorder="1" applyAlignment="1">
      <alignment vertical="center"/>
    </xf>
    <xf numFmtId="3" fontId="15" fillId="0" borderId="0" xfId="72" applyNumberFormat="1" applyFont="1" applyFill="1" applyBorder="1" applyAlignment="1">
      <alignment vertical="center"/>
      <protection/>
    </xf>
    <xf numFmtId="3" fontId="12" fillId="0" borderId="46" xfId="0" applyNumberFormat="1" applyFont="1" applyFill="1" applyBorder="1" applyAlignment="1">
      <alignment horizontal="center" vertical="center"/>
    </xf>
    <xf numFmtId="3" fontId="12" fillId="0" borderId="47" xfId="0" applyNumberFormat="1" applyFont="1" applyFill="1" applyBorder="1" applyAlignment="1">
      <alignment horizontal="center" vertical="center"/>
    </xf>
    <xf numFmtId="3" fontId="12" fillId="0" borderId="47" xfId="0" applyNumberFormat="1" applyFont="1" applyFill="1" applyBorder="1" applyAlignment="1">
      <alignment vertical="center"/>
    </xf>
    <xf numFmtId="3"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left" vertical="center"/>
    </xf>
    <xf numFmtId="3" fontId="12" fillId="0" borderId="47" xfId="72" applyNumberFormat="1" applyFont="1" applyFill="1" applyBorder="1" applyAlignment="1">
      <alignment vertical="center" wrapText="1"/>
      <protection/>
    </xf>
    <xf numFmtId="3" fontId="12" fillId="0" borderId="35" xfId="0" applyNumberFormat="1" applyFont="1" applyFill="1" applyBorder="1" applyAlignment="1">
      <alignment horizontal="center" vertical="center"/>
    </xf>
    <xf numFmtId="3" fontId="6" fillId="0" borderId="0" xfId="0" applyNumberFormat="1" applyFont="1" applyAlignment="1">
      <alignment vertical="center"/>
    </xf>
    <xf numFmtId="3" fontId="6" fillId="0" borderId="0" xfId="0" applyNumberFormat="1" applyFont="1" applyFill="1" applyAlignment="1">
      <alignment vertical="center"/>
    </xf>
    <xf numFmtId="3" fontId="12" fillId="0" borderId="0" xfId="0" applyNumberFormat="1" applyFont="1" applyFill="1" applyAlignment="1">
      <alignment horizontal="right" vertical="center"/>
    </xf>
    <xf numFmtId="3" fontId="12" fillId="0" borderId="0" xfId="0" applyNumberFormat="1" applyFont="1" applyAlignment="1">
      <alignment horizontal="center" vertical="center"/>
    </xf>
    <xf numFmtId="3" fontId="12" fillId="0" borderId="0" xfId="0" applyNumberFormat="1" applyFont="1" applyAlignment="1">
      <alignment vertical="center"/>
    </xf>
    <xf numFmtId="3" fontId="6" fillId="0" borderId="0" xfId="0" applyNumberFormat="1" applyFont="1" applyAlignment="1">
      <alignment horizontal="center" vertical="center"/>
    </xf>
    <xf numFmtId="3" fontId="6" fillId="0" borderId="0" xfId="0" applyNumberFormat="1" applyFont="1" applyFill="1" applyAlignment="1">
      <alignment horizontal="center" vertical="center"/>
    </xf>
    <xf numFmtId="3" fontId="12" fillId="0" borderId="32"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12" fillId="0" borderId="0" xfId="73" applyNumberFormat="1" applyFont="1" applyBorder="1" applyAlignment="1">
      <alignment vertical="center"/>
      <protection/>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12" fillId="0" borderId="38" xfId="0" applyNumberFormat="1" applyFont="1" applyFill="1" applyBorder="1" applyAlignment="1">
      <alignment vertical="center"/>
    </xf>
    <xf numFmtId="3" fontId="15" fillId="0" borderId="32" xfId="0" applyNumberFormat="1" applyFont="1" applyBorder="1" applyAlignment="1">
      <alignment horizontal="center" vertical="center"/>
    </xf>
    <xf numFmtId="3" fontId="15" fillId="0" borderId="42" xfId="0" applyNumberFormat="1" applyFont="1" applyBorder="1" applyAlignment="1">
      <alignment vertical="center"/>
    </xf>
    <xf numFmtId="3" fontId="20" fillId="0" borderId="42" xfId="0" applyNumberFormat="1" applyFont="1" applyBorder="1" applyAlignment="1">
      <alignment vertical="center"/>
    </xf>
    <xf numFmtId="3" fontId="20" fillId="0" borderId="42" xfId="0" applyNumberFormat="1" applyFont="1" applyFill="1" applyBorder="1" applyAlignment="1">
      <alignment vertical="center"/>
    </xf>
    <xf numFmtId="3" fontId="15" fillId="0" borderId="0" xfId="0" applyNumberFormat="1" applyFont="1" applyAlignment="1">
      <alignment vertical="center"/>
    </xf>
    <xf numFmtId="3" fontId="16" fillId="0" borderId="0" xfId="0" applyNumberFormat="1" applyFont="1" applyAlignment="1">
      <alignment vertical="center"/>
    </xf>
    <xf numFmtId="3" fontId="12" fillId="0" borderId="0" xfId="73" applyNumberFormat="1" applyFont="1" applyBorder="1" applyAlignment="1">
      <alignment vertical="center" wrapText="1"/>
      <protection/>
    </xf>
    <xf numFmtId="3" fontId="12" fillId="0" borderId="32" xfId="0" applyNumberFormat="1" applyFont="1" applyBorder="1" applyAlignment="1">
      <alignment horizontal="center" vertical="top"/>
    </xf>
    <xf numFmtId="3" fontId="12" fillId="0" borderId="0" xfId="0" applyNumberFormat="1" applyFont="1" applyBorder="1" applyAlignment="1">
      <alignment horizontal="center" vertical="top"/>
    </xf>
    <xf numFmtId="3" fontId="12" fillId="0" borderId="44" xfId="0" applyNumberFormat="1" applyFont="1" applyBorder="1" applyAlignment="1">
      <alignment horizontal="center" vertical="center"/>
    </xf>
    <xf numFmtId="3" fontId="13" fillId="0" borderId="45" xfId="0" applyNumberFormat="1" applyFont="1" applyBorder="1" applyAlignment="1">
      <alignment vertical="center"/>
    </xf>
    <xf numFmtId="3" fontId="13" fillId="0" borderId="45" xfId="0" applyNumberFormat="1" applyFont="1" applyFill="1" applyBorder="1" applyAlignment="1">
      <alignment vertical="center"/>
    </xf>
    <xf numFmtId="3" fontId="12" fillId="0" borderId="0" xfId="0" applyNumberFormat="1" applyFont="1" applyBorder="1" applyAlignment="1">
      <alignment vertical="center"/>
    </xf>
    <xf numFmtId="3" fontId="15" fillId="0" borderId="0" xfId="73" applyNumberFormat="1" applyFont="1" applyBorder="1" applyAlignment="1">
      <alignment vertical="center"/>
      <protection/>
    </xf>
    <xf numFmtId="3" fontId="20" fillId="0" borderId="0" xfId="0" applyNumberFormat="1" applyFont="1" applyBorder="1" applyAlignment="1">
      <alignment vertical="center"/>
    </xf>
    <xf numFmtId="3" fontId="20" fillId="0" borderId="0" xfId="0" applyNumberFormat="1" applyFont="1" applyFill="1" applyBorder="1" applyAlignment="1">
      <alignment vertical="center"/>
    </xf>
    <xf numFmtId="3" fontId="15" fillId="0" borderId="38" xfId="0" applyNumberFormat="1" applyFont="1" applyFill="1" applyBorder="1" applyAlignment="1">
      <alignment vertical="center"/>
    </xf>
    <xf numFmtId="3" fontId="15" fillId="0" borderId="0" xfId="0" applyNumberFormat="1" applyFont="1" applyBorder="1" applyAlignment="1">
      <alignment vertical="center"/>
    </xf>
    <xf numFmtId="3" fontId="12" fillId="0" borderId="46"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47" xfId="0" applyNumberFormat="1" applyFont="1" applyBorder="1" applyAlignment="1">
      <alignment vertical="center"/>
    </xf>
    <xf numFmtId="3" fontId="6" fillId="0" borderId="47" xfId="0" applyNumberFormat="1" applyFont="1" applyBorder="1" applyAlignment="1">
      <alignment vertical="center"/>
    </xf>
    <xf numFmtId="3" fontId="6" fillId="0" borderId="47" xfId="0" applyNumberFormat="1" applyFont="1" applyFill="1" applyBorder="1" applyAlignment="1">
      <alignment vertical="center"/>
    </xf>
    <xf numFmtId="3" fontId="12" fillId="0" borderId="43" xfId="0" applyNumberFormat="1" applyFont="1" applyFill="1" applyBorder="1" applyAlignment="1">
      <alignment vertical="center"/>
    </xf>
    <xf numFmtId="3" fontId="12" fillId="0" borderId="0" xfId="0" applyNumberFormat="1" applyFont="1" applyBorder="1" applyAlignment="1">
      <alignment horizontal="right" vertical="center"/>
    </xf>
    <xf numFmtId="3" fontId="12" fillId="0" borderId="0" xfId="0" applyNumberFormat="1" applyFont="1" applyBorder="1" applyAlignment="1">
      <alignment horizontal="left" vertical="center"/>
    </xf>
    <xf numFmtId="3" fontId="12" fillId="0" borderId="47" xfId="73" applyNumberFormat="1" applyFont="1" applyBorder="1" applyAlignment="1">
      <alignment vertical="center" wrapText="1"/>
      <protection/>
    </xf>
    <xf numFmtId="3" fontId="12" fillId="0" borderId="39" xfId="0" applyNumberFormat="1" applyFont="1" applyFill="1" applyBorder="1" applyAlignment="1">
      <alignment vertical="center"/>
    </xf>
    <xf numFmtId="3" fontId="12" fillId="0" borderId="35" xfId="0" applyNumberFormat="1" applyFont="1" applyBorder="1" applyAlignment="1">
      <alignment horizontal="center" vertical="center"/>
    </xf>
    <xf numFmtId="3" fontId="13" fillId="0" borderId="36" xfId="0" applyNumberFormat="1" applyFont="1" applyBorder="1" applyAlignment="1">
      <alignment vertical="center"/>
    </xf>
    <xf numFmtId="3" fontId="13" fillId="0" borderId="36" xfId="0" applyNumberFormat="1" applyFont="1" applyFill="1" applyBorder="1" applyAlignment="1">
      <alignment vertical="center"/>
    </xf>
    <xf numFmtId="3" fontId="12" fillId="0" borderId="48" xfId="0" applyNumberFormat="1" applyFont="1" applyFill="1" applyBorder="1" applyAlignment="1">
      <alignment vertical="center"/>
    </xf>
    <xf numFmtId="3" fontId="11" fillId="0" borderId="0" xfId="0" applyNumberFormat="1" applyFont="1" applyFill="1" applyAlignment="1">
      <alignment horizontal="center" vertical="top"/>
    </xf>
    <xf numFmtId="3" fontId="12" fillId="0" borderId="0" xfId="0" applyNumberFormat="1" applyFont="1" applyFill="1" applyAlignment="1">
      <alignment horizontal="center" vertical="top"/>
    </xf>
    <xf numFmtId="3" fontId="12" fillId="0" borderId="0" xfId="0" applyNumberFormat="1" applyFont="1" applyFill="1" applyAlignment="1">
      <alignment/>
    </xf>
    <xf numFmtId="3" fontId="12" fillId="0" borderId="0" xfId="0" applyNumberFormat="1" applyFont="1" applyAlignment="1">
      <alignment horizontal="center"/>
    </xf>
    <xf numFmtId="3" fontId="12" fillId="0" borderId="0" xfId="0" applyNumberFormat="1" applyFont="1" applyAlignment="1">
      <alignment/>
    </xf>
    <xf numFmtId="3" fontId="6" fillId="0" borderId="0" xfId="0" applyNumberFormat="1" applyFont="1" applyAlignment="1">
      <alignment horizontal="center"/>
    </xf>
    <xf numFmtId="3" fontId="12" fillId="0" borderId="41" xfId="62" applyNumberFormat="1" applyFont="1" applyFill="1" applyBorder="1" applyAlignment="1">
      <alignment horizontal="center" vertical="center" wrapText="1"/>
      <protection/>
    </xf>
    <xf numFmtId="3" fontId="12" fillId="0" borderId="41" xfId="0" applyNumberFormat="1" applyFont="1" applyBorder="1" applyAlignment="1">
      <alignment horizontal="center" vertical="center"/>
    </xf>
    <xf numFmtId="3" fontId="12" fillId="0" borderId="41" xfId="0" applyNumberFormat="1" applyFont="1" applyBorder="1" applyAlignment="1">
      <alignment horizontal="center" vertical="center" wrapText="1"/>
    </xf>
    <xf numFmtId="3" fontId="11" fillId="0" borderId="0" xfId="0" applyNumberFormat="1" applyFont="1" applyFill="1" applyBorder="1" applyAlignment="1">
      <alignment horizontal="center"/>
    </xf>
    <xf numFmtId="3" fontId="12" fillId="0" borderId="0" xfId="0" applyNumberFormat="1" applyFont="1" applyBorder="1" applyAlignment="1">
      <alignment/>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center"/>
    </xf>
    <xf numFmtId="3" fontId="12" fillId="0" borderId="0" xfId="0" applyNumberFormat="1" applyFont="1" applyAlignment="1">
      <alignment vertical="top"/>
    </xf>
    <xf numFmtId="3" fontId="11" fillId="0" borderId="0" xfId="0" applyNumberFormat="1" applyFont="1" applyFill="1" applyAlignment="1">
      <alignment horizontal="center" vertical="center"/>
    </xf>
    <xf numFmtId="3" fontId="15" fillId="0" borderId="0" xfId="0" applyNumberFormat="1" applyFont="1" applyBorder="1" applyAlignment="1">
      <alignment/>
    </xf>
    <xf numFmtId="3" fontId="12" fillId="0" borderId="0" xfId="0" applyNumberFormat="1" applyFont="1" applyAlignment="1">
      <alignment/>
    </xf>
    <xf numFmtId="3" fontId="12" fillId="0" borderId="0" xfId="0" applyNumberFormat="1" applyFont="1" applyBorder="1" applyAlignment="1">
      <alignment/>
    </xf>
    <xf numFmtId="3" fontId="12" fillId="0" borderId="0" xfId="0" applyNumberFormat="1" applyFont="1" applyFill="1" applyBorder="1" applyAlignment="1">
      <alignment horizontal="right" vertical="top"/>
    </xf>
    <xf numFmtId="3" fontId="16" fillId="0" borderId="0" xfId="0" applyNumberFormat="1" applyFont="1" applyBorder="1" applyAlignment="1">
      <alignment vertical="center"/>
    </xf>
    <xf numFmtId="0" fontId="2" fillId="0" borderId="0" xfId="0" applyFont="1" applyBorder="1" applyAlignment="1">
      <alignment horizontal="center"/>
    </xf>
    <xf numFmtId="3" fontId="2" fillId="0" borderId="0" xfId="0" applyNumberFormat="1" applyFont="1" applyBorder="1" applyAlignment="1">
      <alignment horizontal="center"/>
    </xf>
    <xf numFmtId="3" fontId="6" fillId="0" borderId="49" xfId="62" applyNumberFormat="1" applyFont="1" applyBorder="1" applyAlignment="1">
      <alignment horizontal="center" vertical="center" textRotation="90" wrapText="1"/>
      <protection/>
    </xf>
    <xf numFmtId="3" fontId="6" fillId="0" borderId="50" xfId="62" applyNumberFormat="1" applyFont="1" applyBorder="1" applyAlignment="1">
      <alignment horizontal="center" vertical="center" textRotation="90" wrapText="1"/>
      <protection/>
    </xf>
    <xf numFmtId="3" fontId="6" fillId="0" borderId="50" xfId="62" applyNumberFormat="1" applyFont="1" applyBorder="1" applyAlignment="1">
      <alignment horizontal="center" vertical="center" wrapText="1"/>
      <protection/>
    </xf>
    <xf numFmtId="3" fontId="16" fillId="0" borderId="50" xfId="62" applyNumberFormat="1" applyFont="1" applyBorder="1" applyAlignment="1">
      <alignment horizontal="center" vertical="center" wrapText="1"/>
      <protection/>
    </xf>
    <xf numFmtId="3" fontId="12" fillId="0" borderId="50" xfId="62" applyNumberFormat="1" applyFont="1" applyBorder="1" applyAlignment="1">
      <alignment horizontal="center" vertical="center" wrapText="1"/>
      <protection/>
    </xf>
    <xf numFmtId="3" fontId="12" fillId="0" borderId="51" xfId="62" applyNumberFormat="1" applyFont="1" applyFill="1" applyBorder="1" applyAlignment="1">
      <alignment horizontal="center" vertical="center" wrapText="1"/>
      <protection/>
    </xf>
    <xf numFmtId="3" fontId="4" fillId="0" borderId="52" xfId="62" applyNumberFormat="1" applyFont="1" applyFill="1" applyBorder="1" applyAlignment="1">
      <alignment horizontal="center" vertical="center" wrapText="1"/>
      <protection/>
    </xf>
    <xf numFmtId="3" fontId="2" fillId="0" borderId="0" xfId="62" applyNumberFormat="1" applyFont="1" applyBorder="1">
      <alignment/>
      <protection/>
    </xf>
    <xf numFmtId="3" fontId="2" fillId="0" borderId="0" xfId="62" applyNumberFormat="1" applyFont="1">
      <alignment/>
      <protection/>
    </xf>
    <xf numFmtId="3" fontId="4" fillId="0" borderId="53" xfId="62" applyNumberFormat="1" applyFont="1" applyBorder="1" applyAlignment="1">
      <alignment horizontal="center" textRotation="90" wrapText="1"/>
      <protection/>
    </xf>
    <xf numFmtId="3" fontId="4" fillId="0" borderId="54" xfId="62" applyNumberFormat="1" applyFont="1" applyBorder="1" applyAlignment="1">
      <alignment horizontal="left" textRotation="90" wrapText="1"/>
      <protection/>
    </xf>
    <xf numFmtId="3" fontId="2" fillId="0" borderId="54" xfId="62" applyNumberFormat="1" applyFont="1" applyBorder="1" applyAlignment="1">
      <alignment horizontal="center" wrapText="1"/>
      <protection/>
    </xf>
    <xf numFmtId="3" fontId="4" fillId="0" borderId="54" xfId="62" applyNumberFormat="1" applyFont="1" applyBorder="1" applyAlignment="1">
      <alignment horizontal="left" wrapText="1"/>
      <protection/>
    </xf>
    <xf numFmtId="3" fontId="9" fillId="0" borderId="54" xfId="62" applyNumberFormat="1" applyFont="1" applyBorder="1" applyAlignment="1">
      <alignment horizontal="right" wrapText="1"/>
      <protection/>
    </xf>
    <xf numFmtId="3" fontId="9" fillId="0" borderId="54" xfId="62" applyNumberFormat="1" applyFont="1" applyFill="1" applyBorder="1" applyAlignment="1">
      <alignment horizontal="right" wrapText="1"/>
      <protection/>
    </xf>
    <xf numFmtId="3" fontId="9" fillId="0" borderId="55" xfId="62" applyNumberFormat="1" applyFont="1" applyBorder="1" applyAlignment="1">
      <alignment horizontal="right" wrapText="1"/>
      <protection/>
    </xf>
    <xf numFmtId="3" fontId="4" fillId="0" borderId="0" xfId="62" applyNumberFormat="1" applyFont="1" applyBorder="1" applyAlignment="1">
      <alignment horizontal="left"/>
      <protection/>
    </xf>
    <xf numFmtId="3" fontId="4" fillId="0" borderId="0" xfId="62" applyNumberFormat="1" applyFont="1" applyAlignment="1">
      <alignment horizontal="left"/>
      <protection/>
    </xf>
    <xf numFmtId="3" fontId="2" fillId="0" borderId="32" xfId="62" applyNumberFormat="1" applyFont="1" applyBorder="1" applyAlignment="1">
      <alignment horizontal="center" wrapText="1"/>
      <protection/>
    </xf>
    <xf numFmtId="3" fontId="4" fillId="0" borderId="0" xfId="62" applyNumberFormat="1" applyFont="1" applyBorder="1" applyAlignment="1">
      <alignment horizontal="left" wrapText="1"/>
      <protection/>
    </xf>
    <xf numFmtId="3" fontId="2" fillId="0" borderId="0" xfId="62" applyNumberFormat="1" applyFont="1" applyBorder="1" applyAlignment="1">
      <alignment horizontal="center" wrapText="1"/>
      <protection/>
    </xf>
    <xf numFmtId="3" fontId="4" fillId="0" borderId="0" xfId="62" applyNumberFormat="1" applyFont="1" applyBorder="1" applyAlignment="1">
      <alignment horizontal="right" wrapText="1"/>
      <protection/>
    </xf>
    <xf numFmtId="3" fontId="4" fillId="0" borderId="0" xfId="62" applyNumberFormat="1" applyFont="1" applyFill="1" applyBorder="1" applyAlignment="1">
      <alignment horizontal="right" wrapText="1"/>
      <protection/>
    </xf>
    <xf numFmtId="3" fontId="4" fillId="0" borderId="56" xfId="62" applyNumberFormat="1" applyFont="1" applyBorder="1" applyAlignment="1">
      <alignment horizontal="right" wrapText="1"/>
      <protection/>
    </xf>
    <xf numFmtId="0" fontId="4" fillId="0" borderId="32"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3" fontId="4" fillId="0" borderId="0" xfId="0" applyNumberFormat="1" applyFont="1" applyBorder="1" applyAlignment="1">
      <alignment/>
    </xf>
    <xf numFmtId="3" fontId="4" fillId="0" borderId="56" xfId="0" applyNumberFormat="1" applyFont="1" applyBorder="1" applyAlignment="1">
      <alignment/>
    </xf>
    <xf numFmtId="0" fontId="4" fillId="0" borderId="0" xfId="0" applyFont="1" applyAlignment="1">
      <alignment/>
    </xf>
    <xf numFmtId="0" fontId="2" fillId="0" borderId="0" xfId="0" applyFont="1" applyBorder="1" applyAlignment="1">
      <alignment horizontal="center" vertical="top"/>
    </xf>
    <xf numFmtId="0" fontId="2" fillId="0" borderId="0" xfId="0" applyFont="1" applyBorder="1" applyAlignment="1">
      <alignment horizontal="left" wrapText="1" indent="1"/>
    </xf>
    <xf numFmtId="3" fontId="2" fillId="0" borderId="56" xfId="0" applyNumberFormat="1" applyFont="1" applyFill="1" applyBorder="1" applyAlignment="1">
      <alignment/>
    </xf>
    <xf numFmtId="0" fontId="4" fillId="0" borderId="0" xfId="0" applyFont="1" applyBorder="1" applyAlignment="1">
      <alignment horizontal="center" vertical="top"/>
    </xf>
    <xf numFmtId="0" fontId="4" fillId="0" borderId="0" xfId="0" applyFont="1" applyFill="1" applyBorder="1" applyAlignment="1">
      <alignment horizontal="left" wrapText="1"/>
    </xf>
    <xf numFmtId="3" fontId="4" fillId="0" borderId="56" xfId="0" applyNumberFormat="1" applyFont="1" applyFill="1" applyBorder="1" applyAlignment="1">
      <alignment/>
    </xf>
    <xf numFmtId="49" fontId="2" fillId="0" borderId="32" xfId="0" applyNumberFormat="1" applyFont="1" applyBorder="1" applyAlignment="1">
      <alignment horizontal="center" vertical="center"/>
    </xf>
    <xf numFmtId="3" fontId="2" fillId="0" borderId="0" xfId="62" applyNumberFormat="1" applyFont="1" applyBorder="1" applyAlignment="1">
      <alignment horizontal="center" vertical="center" wrapText="1"/>
      <protection/>
    </xf>
    <xf numFmtId="3" fontId="9" fillId="0" borderId="0" xfId="0" applyNumberFormat="1" applyFont="1" applyFill="1" applyBorder="1" applyAlignment="1">
      <alignment/>
    </xf>
    <xf numFmtId="3" fontId="9" fillId="0" borderId="56" xfId="0" applyNumberFormat="1" applyFont="1" applyFill="1" applyBorder="1" applyAlignment="1">
      <alignment/>
    </xf>
    <xf numFmtId="0" fontId="4" fillId="0" borderId="0" xfId="0" applyFont="1" applyBorder="1" applyAlignment="1">
      <alignment/>
    </xf>
    <xf numFmtId="3" fontId="9" fillId="0" borderId="0" xfId="0" applyNumberFormat="1" applyFont="1" applyBorder="1" applyAlignment="1">
      <alignment/>
    </xf>
    <xf numFmtId="3" fontId="9" fillId="0" borderId="0" xfId="0" applyNumberFormat="1" applyFont="1" applyFill="1" applyBorder="1" applyAlignment="1">
      <alignment/>
    </xf>
    <xf numFmtId="3" fontId="9" fillId="0" borderId="56" xfId="0" applyNumberFormat="1" applyFont="1" applyBorder="1" applyAlignment="1">
      <alignment/>
    </xf>
    <xf numFmtId="0" fontId="4" fillId="0" borderId="0" xfId="0" applyFont="1" applyAlignment="1">
      <alignment/>
    </xf>
    <xf numFmtId="49" fontId="2" fillId="0" borderId="32" xfId="0" applyNumberFormat="1" applyFont="1" applyBorder="1" applyAlignment="1">
      <alignment horizontal="center"/>
    </xf>
    <xf numFmtId="49" fontId="2" fillId="0" borderId="32" xfId="0" applyNumberFormat="1" applyFont="1" applyBorder="1" applyAlignment="1">
      <alignment horizontal="center" vertical="top"/>
    </xf>
    <xf numFmtId="0" fontId="4" fillId="0" borderId="47" xfId="0" applyFont="1" applyBorder="1" applyAlignment="1">
      <alignment horizontal="center"/>
    </xf>
    <xf numFmtId="0" fontId="2" fillId="0" borderId="47" xfId="0" applyFont="1" applyBorder="1" applyAlignment="1">
      <alignment horizontal="center" vertical="top"/>
    </xf>
    <xf numFmtId="0" fontId="4" fillId="0" borderId="47" xfId="0" applyFont="1" applyBorder="1" applyAlignment="1">
      <alignment wrapText="1"/>
    </xf>
    <xf numFmtId="3" fontId="9" fillId="0" borderId="47" xfId="0" applyNumberFormat="1" applyFont="1" applyFill="1" applyBorder="1" applyAlignment="1">
      <alignment/>
    </xf>
    <xf numFmtId="3" fontId="9" fillId="0" borderId="57" xfId="0" applyNumberFormat="1" applyFont="1" applyFill="1" applyBorder="1" applyAlignment="1">
      <alignment/>
    </xf>
    <xf numFmtId="3" fontId="4" fillId="0" borderId="58" xfId="62" applyNumberFormat="1" applyFont="1" applyBorder="1" applyAlignment="1">
      <alignment horizontal="center" textRotation="90" wrapText="1"/>
      <protection/>
    </xf>
    <xf numFmtId="3" fontId="4" fillId="0" borderId="47" xfId="62" applyNumberFormat="1" applyFont="1" applyBorder="1" applyAlignment="1">
      <alignment horizontal="left" textRotation="90" wrapText="1"/>
      <protection/>
    </xf>
    <xf numFmtId="3" fontId="2" fillId="0" borderId="47" xfId="62" applyNumberFormat="1" applyFont="1" applyBorder="1" applyAlignment="1">
      <alignment horizontal="center" wrapText="1"/>
      <protection/>
    </xf>
    <xf numFmtId="3" fontId="4" fillId="0" borderId="47" xfId="62" applyNumberFormat="1" applyFont="1" applyBorder="1" applyAlignment="1">
      <alignment horizontal="left" wrapText="1"/>
      <protection/>
    </xf>
    <xf numFmtId="3" fontId="9" fillId="0" borderId="47" xfId="62" applyNumberFormat="1" applyFont="1" applyBorder="1" applyAlignment="1">
      <alignment horizontal="right" wrapText="1"/>
      <protection/>
    </xf>
    <xf numFmtId="3" fontId="9" fillId="0" borderId="47" xfId="62" applyNumberFormat="1" applyFont="1" applyFill="1" applyBorder="1" applyAlignment="1">
      <alignment horizontal="right" wrapText="1"/>
      <protection/>
    </xf>
    <xf numFmtId="3" fontId="9" fillId="0" borderId="57" xfId="62" applyNumberFormat="1" applyFont="1" applyBorder="1" applyAlignment="1">
      <alignment horizontal="right" wrapText="1"/>
      <protection/>
    </xf>
    <xf numFmtId="3" fontId="9" fillId="0" borderId="56" xfId="0" applyNumberFormat="1" applyFont="1" applyFill="1" applyBorder="1" applyAlignment="1">
      <alignment/>
    </xf>
    <xf numFmtId="0" fontId="2" fillId="0" borderId="0" xfId="0" applyFont="1" applyFill="1" applyBorder="1" applyAlignment="1">
      <alignment horizontal="left" wrapText="1" indent="1"/>
    </xf>
    <xf numFmtId="0" fontId="4" fillId="0" borderId="0" xfId="0" applyFont="1" applyBorder="1" applyAlignment="1">
      <alignment horizontal="left" wrapText="1"/>
    </xf>
    <xf numFmtId="3" fontId="4" fillId="0" borderId="0" xfId="0" applyNumberFormat="1" applyFont="1" applyBorder="1" applyAlignment="1">
      <alignment/>
    </xf>
    <xf numFmtId="3" fontId="4" fillId="0" borderId="0" xfId="0" applyNumberFormat="1" applyFont="1" applyFill="1" applyBorder="1" applyAlignment="1">
      <alignment/>
    </xf>
    <xf numFmtId="3" fontId="4" fillId="0" borderId="56" xfId="0" applyNumberFormat="1" applyFont="1" applyBorder="1" applyAlignment="1">
      <alignment/>
    </xf>
    <xf numFmtId="0" fontId="4" fillId="0" borderId="0" xfId="0" applyFont="1" applyBorder="1" applyAlignment="1">
      <alignment vertical="top" wrapText="1"/>
    </xf>
    <xf numFmtId="0" fontId="4" fillId="0" borderId="42" xfId="0" applyFont="1" applyBorder="1" applyAlignment="1">
      <alignment horizontal="center" vertical="center"/>
    </xf>
    <xf numFmtId="0" fontId="2" fillId="0" borderId="42" xfId="0" applyFont="1" applyBorder="1" applyAlignment="1">
      <alignment horizontal="center" vertical="center"/>
    </xf>
    <xf numFmtId="0" fontId="4" fillId="0" borderId="42" xfId="0" applyFont="1" applyBorder="1" applyAlignment="1">
      <alignment vertical="center"/>
    </xf>
    <xf numFmtId="3" fontId="4" fillId="0" borderId="42" xfId="0" applyNumberFormat="1" applyFont="1" applyBorder="1" applyAlignment="1">
      <alignment vertical="center"/>
    </xf>
    <xf numFmtId="3" fontId="4" fillId="0" borderId="42" xfId="0" applyNumberFormat="1" applyFont="1" applyFill="1" applyBorder="1" applyAlignment="1">
      <alignment vertical="center"/>
    </xf>
    <xf numFmtId="3" fontId="4" fillId="0" borderId="59" xfId="0" applyNumberFormat="1" applyFont="1" applyFill="1" applyBorder="1" applyAlignment="1">
      <alignment vertical="center"/>
    </xf>
    <xf numFmtId="0" fontId="4" fillId="0" borderId="0" xfId="0" applyFont="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2" fillId="0" borderId="61" xfId="0" applyFont="1" applyBorder="1" applyAlignment="1">
      <alignment horizontal="center" vertical="center"/>
    </xf>
    <xf numFmtId="0" fontId="4" fillId="0" borderId="61" xfId="0" applyFont="1" applyBorder="1" applyAlignment="1">
      <alignment vertical="center"/>
    </xf>
    <xf numFmtId="3" fontId="9" fillId="0" borderId="61" xfId="0" applyNumberFormat="1" applyFont="1" applyBorder="1" applyAlignment="1">
      <alignment vertical="center"/>
    </xf>
    <xf numFmtId="3" fontId="9" fillId="0" borderId="61" xfId="0" applyNumberFormat="1" applyFont="1" applyFill="1" applyBorder="1" applyAlignment="1">
      <alignment vertical="center"/>
    </xf>
    <xf numFmtId="3" fontId="9" fillId="0" borderId="62" xfId="0" applyNumberFormat="1" applyFont="1" applyBorder="1" applyAlignment="1">
      <alignmen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2" fillId="0" borderId="64" xfId="0" applyFont="1" applyBorder="1" applyAlignment="1">
      <alignment horizontal="center" vertical="center"/>
    </xf>
    <xf numFmtId="0" fontId="4" fillId="0" borderId="64" xfId="0" applyFont="1" applyBorder="1" applyAlignment="1">
      <alignment vertical="center"/>
    </xf>
    <xf numFmtId="3" fontId="4" fillId="0" borderId="64" xfId="0" applyNumberFormat="1" applyFont="1" applyBorder="1" applyAlignment="1">
      <alignment vertical="center"/>
    </xf>
    <xf numFmtId="3" fontId="4" fillId="0" borderId="64" xfId="0" applyNumberFormat="1" applyFont="1" applyFill="1" applyBorder="1" applyAlignment="1">
      <alignment vertical="center"/>
    </xf>
    <xf numFmtId="3" fontId="4" fillId="0" borderId="65" xfId="0" applyNumberFormat="1" applyFont="1" applyFill="1" applyBorder="1" applyAlignment="1">
      <alignment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9" fillId="0" borderId="56" xfId="0" applyNumberFormat="1" applyFont="1" applyFill="1" applyBorder="1" applyAlignment="1">
      <alignment vertical="center"/>
    </xf>
    <xf numFmtId="0" fontId="4" fillId="0" borderId="58" xfId="0" applyFont="1" applyBorder="1" applyAlignment="1">
      <alignment horizontal="center" vertical="center"/>
    </xf>
    <xf numFmtId="3" fontId="9" fillId="0" borderId="42" xfId="0" applyNumberFormat="1" applyFont="1" applyBorder="1" applyAlignment="1">
      <alignment vertical="center"/>
    </xf>
    <xf numFmtId="3" fontId="9" fillId="0" borderId="42" xfId="0" applyNumberFormat="1" applyFont="1" applyFill="1" applyBorder="1" applyAlignment="1">
      <alignment vertical="center"/>
    </xf>
    <xf numFmtId="3" fontId="9" fillId="0" borderId="59" xfId="0" applyNumberFormat="1" applyFont="1" applyFill="1" applyBorder="1" applyAlignment="1">
      <alignment vertical="center"/>
    </xf>
    <xf numFmtId="0" fontId="2" fillId="0" borderId="0" xfId="0" applyFont="1" applyBorder="1" applyAlignment="1">
      <alignment horizontal="left" indent="1"/>
    </xf>
    <xf numFmtId="0" fontId="2" fillId="0" borderId="47" xfId="0" applyFont="1" applyBorder="1" applyAlignment="1">
      <alignment horizontal="left" indent="1"/>
    </xf>
    <xf numFmtId="3" fontId="2" fillId="0" borderId="47" xfId="0" applyNumberFormat="1" applyFont="1" applyBorder="1" applyAlignment="1">
      <alignment/>
    </xf>
    <xf numFmtId="3" fontId="2" fillId="0" borderId="47" xfId="0" applyNumberFormat="1" applyFont="1" applyFill="1" applyBorder="1" applyAlignment="1">
      <alignment/>
    </xf>
    <xf numFmtId="3" fontId="2" fillId="0" borderId="57" xfId="0" applyNumberFormat="1" applyFont="1" applyFill="1" applyBorder="1" applyAlignment="1">
      <alignment/>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2" fillId="0" borderId="67" xfId="0" applyFont="1" applyBorder="1" applyAlignment="1">
      <alignment horizontal="center" vertical="center"/>
    </xf>
    <xf numFmtId="0" fontId="4" fillId="0" borderId="67" xfId="0" applyFont="1" applyBorder="1" applyAlignment="1">
      <alignment vertical="center"/>
    </xf>
    <xf numFmtId="3" fontId="9" fillId="0" borderId="67" xfId="0" applyNumberFormat="1" applyFont="1" applyBorder="1" applyAlignment="1">
      <alignment vertical="center"/>
    </xf>
    <xf numFmtId="3" fontId="9" fillId="0" borderId="67" xfId="0" applyNumberFormat="1" applyFont="1" applyFill="1" applyBorder="1" applyAlignment="1">
      <alignment vertical="center"/>
    </xf>
    <xf numFmtId="3" fontId="9" fillId="0" borderId="68" xfId="0" applyNumberFormat="1" applyFont="1" applyFill="1" applyBorder="1" applyAlignment="1">
      <alignment vertical="center"/>
    </xf>
    <xf numFmtId="3" fontId="2" fillId="33" borderId="0" xfId="0" applyNumberFormat="1" applyFont="1" applyFill="1" applyAlignment="1">
      <alignment/>
    </xf>
    <xf numFmtId="3" fontId="2" fillId="0" borderId="0" xfId="0" applyNumberFormat="1" applyFont="1" applyFill="1" applyAlignment="1">
      <alignment/>
    </xf>
    <xf numFmtId="3" fontId="12" fillId="0" borderId="0" xfId="0" applyNumberFormat="1" applyFont="1" applyAlignment="1">
      <alignment horizontal="right"/>
    </xf>
    <xf numFmtId="3" fontId="16" fillId="0" borderId="0" xfId="0" applyNumberFormat="1" applyFont="1" applyFill="1" applyBorder="1" applyAlignment="1">
      <alignment horizontal="right" vertical="center"/>
    </xf>
    <xf numFmtId="3" fontId="16" fillId="0" borderId="0" xfId="0" applyNumberFormat="1" applyFont="1" applyBorder="1" applyAlignment="1">
      <alignment horizontal="right" vertical="center"/>
    </xf>
    <xf numFmtId="3" fontId="6" fillId="0" borderId="0" xfId="62" applyNumberFormat="1" applyFont="1" applyFill="1" applyAlignment="1">
      <alignment horizontal="center"/>
      <protection/>
    </xf>
    <xf numFmtId="3" fontId="2" fillId="0" borderId="0" xfId="62" applyNumberFormat="1" applyFont="1" applyFill="1">
      <alignment/>
      <protection/>
    </xf>
    <xf numFmtId="3" fontId="2" fillId="0" borderId="0" xfId="62" applyNumberFormat="1" applyFont="1" applyFill="1" applyAlignment="1">
      <alignment horizontal="right"/>
      <protection/>
    </xf>
    <xf numFmtId="3" fontId="2" fillId="0" borderId="0" xfId="62" applyNumberFormat="1" applyFont="1" applyFill="1" applyAlignment="1">
      <alignment/>
      <protection/>
    </xf>
    <xf numFmtId="3" fontId="6" fillId="0" borderId="0" xfId="62" applyNumberFormat="1" applyFont="1" applyFill="1" applyAlignment="1">
      <alignment horizontal="center" vertical="center"/>
      <protection/>
    </xf>
    <xf numFmtId="3" fontId="2" fillId="0" borderId="0" xfId="62" applyNumberFormat="1" applyFont="1" applyFill="1" applyAlignment="1">
      <alignment vertical="center"/>
      <protection/>
    </xf>
    <xf numFmtId="49" fontId="6" fillId="0" borderId="0" xfId="62" applyNumberFormat="1" applyFont="1" applyFill="1" applyAlignment="1">
      <alignment horizontal="center"/>
      <protection/>
    </xf>
    <xf numFmtId="3" fontId="13" fillId="0" borderId="0" xfId="62" applyNumberFormat="1" applyFont="1" applyFill="1" applyAlignment="1">
      <alignment horizontal="center"/>
      <protection/>
    </xf>
    <xf numFmtId="3" fontId="21" fillId="0" borderId="0" xfId="62" applyNumberFormat="1" applyFont="1" applyFill="1" applyAlignment="1">
      <alignment horizontal="center"/>
      <protection/>
    </xf>
    <xf numFmtId="3" fontId="22" fillId="0" borderId="0" xfId="62" applyNumberFormat="1" applyFont="1" applyFill="1" applyAlignment="1">
      <alignment horizontal="right"/>
      <protection/>
    </xf>
    <xf numFmtId="3" fontId="6" fillId="0" borderId="0" xfId="62" applyNumberFormat="1" applyFont="1" applyFill="1">
      <alignment/>
      <protection/>
    </xf>
    <xf numFmtId="3" fontId="6" fillId="0" borderId="36" xfId="62" applyNumberFormat="1" applyFont="1" applyFill="1" applyBorder="1" applyAlignment="1">
      <alignment horizontal="center"/>
      <protection/>
    </xf>
    <xf numFmtId="49" fontId="6" fillId="0" borderId="49" xfId="62" applyNumberFormat="1" applyFont="1" applyFill="1" applyBorder="1" applyAlignment="1">
      <alignment horizontal="center" vertical="center" textRotation="90"/>
      <protection/>
    </xf>
    <xf numFmtId="3" fontId="6" fillId="0" borderId="50" xfId="62" applyNumberFormat="1" applyFont="1" applyFill="1" applyBorder="1" applyAlignment="1">
      <alignment horizontal="center" vertical="center" textRotation="90"/>
      <protection/>
    </xf>
    <xf numFmtId="3" fontId="6" fillId="0" borderId="50" xfId="62" applyNumberFormat="1" applyFont="1" applyFill="1" applyBorder="1" applyAlignment="1">
      <alignment horizontal="center" vertical="center" wrapText="1"/>
      <protection/>
    </xf>
    <xf numFmtId="3" fontId="16" fillId="0" borderId="50" xfId="62" applyNumberFormat="1" applyFont="1" applyFill="1" applyBorder="1" applyAlignment="1">
      <alignment horizontal="center" vertical="center"/>
      <protection/>
    </xf>
    <xf numFmtId="3" fontId="12" fillId="0" borderId="50" xfId="62" applyNumberFormat="1" applyFont="1" applyFill="1" applyBorder="1" applyAlignment="1">
      <alignment horizontal="center" vertical="center" wrapText="1"/>
      <protection/>
    </xf>
    <xf numFmtId="3" fontId="2" fillId="0" borderId="0" xfId="62" applyNumberFormat="1" applyFont="1" applyFill="1" applyAlignment="1">
      <alignment horizontal="center" vertical="center"/>
      <protection/>
    </xf>
    <xf numFmtId="49" fontId="2" fillId="0" borderId="53" xfId="62" applyNumberFormat="1" applyFont="1" applyFill="1" applyBorder="1" applyAlignment="1">
      <alignment horizontal="center"/>
      <protection/>
    </xf>
    <xf numFmtId="3" fontId="4" fillId="0" borderId="54" xfId="62" applyNumberFormat="1" applyFont="1" applyFill="1" applyBorder="1" applyAlignment="1">
      <alignment horizontal="center"/>
      <protection/>
    </xf>
    <xf numFmtId="3" fontId="2" fillId="0" borderId="54" xfId="62" applyNumberFormat="1" applyFont="1" applyFill="1" applyBorder="1" applyAlignment="1">
      <alignment horizontal="center"/>
      <protection/>
    </xf>
    <xf numFmtId="3" fontId="4" fillId="0" borderId="54" xfId="62" applyNumberFormat="1" applyFont="1" applyFill="1" applyBorder="1" applyAlignment="1">
      <alignment wrapText="1"/>
      <protection/>
    </xf>
    <xf numFmtId="3" fontId="4" fillId="0" borderId="54" xfId="62" applyNumberFormat="1" applyFont="1" applyFill="1" applyBorder="1">
      <alignment/>
      <protection/>
    </xf>
    <xf numFmtId="3" fontId="4" fillId="0" borderId="55" xfId="62" applyNumberFormat="1" applyFont="1" applyFill="1" applyBorder="1">
      <alignment/>
      <protection/>
    </xf>
    <xf numFmtId="3" fontId="4" fillId="0" borderId="0" xfId="62" applyNumberFormat="1" applyFont="1" applyFill="1">
      <alignment/>
      <protection/>
    </xf>
    <xf numFmtId="49" fontId="2" fillId="0" borderId="32" xfId="62" applyNumberFormat="1" applyFont="1" applyFill="1" applyBorder="1" applyAlignment="1">
      <alignment horizontal="center"/>
      <protection/>
    </xf>
    <xf numFmtId="3" fontId="2" fillId="0" borderId="0" xfId="62" applyNumberFormat="1" applyFont="1" applyFill="1" applyBorder="1" applyAlignment="1">
      <alignment horizontal="center"/>
      <protection/>
    </xf>
    <xf numFmtId="3" fontId="2" fillId="0" borderId="0" xfId="62" applyNumberFormat="1" applyFont="1" applyFill="1" applyBorder="1">
      <alignment/>
      <protection/>
    </xf>
    <xf numFmtId="3" fontId="2" fillId="0" borderId="56" xfId="62" applyNumberFormat="1" applyFont="1" applyFill="1" applyBorder="1">
      <alignment/>
      <protection/>
    </xf>
    <xf numFmtId="3" fontId="2" fillId="0" borderId="0" xfId="62" applyNumberFormat="1" applyFont="1" applyFill="1" applyBorder="1" applyAlignment="1">
      <alignment horizontal="left" indent="2"/>
      <protection/>
    </xf>
    <xf numFmtId="49" fontId="2" fillId="0" borderId="58" xfId="62" applyNumberFormat="1" applyFont="1" applyFill="1" applyBorder="1" applyAlignment="1">
      <alignment horizontal="center"/>
      <protection/>
    </xf>
    <xf numFmtId="3" fontId="4" fillId="0" borderId="42" xfId="62" applyNumberFormat="1" applyFont="1" applyFill="1" applyBorder="1" applyAlignment="1">
      <alignment horizontal="center"/>
      <protection/>
    </xf>
    <xf numFmtId="3" fontId="2" fillId="0" borderId="42" xfId="62" applyNumberFormat="1" applyFont="1" applyFill="1" applyBorder="1" applyAlignment="1">
      <alignment horizontal="center"/>
      <protection/>
    </xf>
    <xf numFmtId="3" fontId="4" fillId="0" borderId="42" xfId="62" applyNumberFormat="1" applyFont="1" applyFill="1" applyBorder="1">
      <alignment/>
      <protection/>
    </xf>
    <xf numFmtId="3" fontId="4" fillId="0" borderId="59" xfId="62" applyNumberFormat="1" applyFont="1" applyFill="1" applyBorder="1">
      <alignment/>
      <protection/>
    </xf>
    <xf numFmtId="3" fontId="4" fillId="0" borderId="0" xfId="62" applyNumberFormat="1" applyFont="1" applyFill="1" applyBorder="1" applyAlignment="1">
      <alignment horizontal="center"/>
      <protection/>
    </xf>
    <xf numFmtId="3" fontId="4" fillId="0" borderId="0" xfId="62" applyNumberFormat="1" applyFont="1" applyFill="1" applyBorder="1">
      <alignment/>
      <protection/>
    </xf>
    <xf numFmtId="3" fontId="4" fillId="0" borderId="56" xfId="62" applyNumberFormat="1" applyFont="1" applyFill="1" applyBorder="1">
      <alignment/>
      <protection/>
    </xf>
    <xf numFmtId="49" fontId="5" fillId="0" borderId="32" xfId="62" applyNumberFormat="1" applyFont="1" applyFill="1" applyBorder="1" applyAlignment="1">
      <alignment horizontal="center"/>
      <protection/>
    </xf>
    <xf numFmtId="3" fontId="5" fillId="0" borderId="0" xfId="62" applyNumberFormat="1" applyFont="1" applyFill="1" applyBorder="1" applyAlignment="1">
      <alignment horizontal="center"/>
      <protection/>
    </xf>
    <xf numFmtId="3" fontId="5" fillId="0" borderId="0" xfId="62" applyNumberFormat="1" applyFont="1" applyFill="1" applyBorder="1" applyAlignment="1">
      <alignment horizontal="left" indent="2"/>
      <protection/>
    </xf>
    <xf numFmtId="3" fontId="5" fillId="0" borderId="0" xfId="62" applyNumberFormat="1" applyFont="1" applyFill="1" applyBorder="1">
      <alignment/>
      <protection/>
    </xf>
    <xf numFmtId="3" fontId="5" fillId="0" borderId="56" xfId="62" applyNumberFormat="1" applyFont="1" applyFill="1" applyBorder="1">
      <alignment/>
      <protection/>
    </xf>
    <xf numFmtId="3" fontId="5" fillId="0" borderId="0" xfId="62" applyNumberFormat="1" applyFont="1" applyFill="1">
      <alignment/>
      <protection/>
    </xf>
    <xf numFmtId="3" fontId="2" fillId="0" borderId="0" xfId="62" applyNumberFormat="1" applyFont="1" applyFill="1" applyBorder="1" applyAlignment="1">
      <alignment horizontal="left" indent="3"/>
      <protection/>
    </xf>
    <xf numFmtId="49" fontId="2" fillId="0" borderId="32" xfId="62" applyNumberFormat="1" applyFont="1" applyFill="1" applyBorder="1" applyAlignment="1">
      <alignment horizontal="center" vertical="center"/>
      <protection/>
    </xf>
    <xf numFmtId="3" fontId="4" fillId="0" borderId="0" xfId="62" applyNumberFormat="1" applyFont="1" applyFill="1" applyBorder="1" applyAlignment="1">
      <alignment horizontal="center" vertical="center"/>
      <protection/>
    </xf>
    <xf numFmtId="3" fontId="4" fillId="0" borderId="0" xfId="62" applyNumberFormat="1" applyFont="1" applyFill="1" applyBorder="1" applyAlignment="1">
      <alignment vertical="center"/>
      <protection/>
    </xf>
    <xf numFmtId="3" fontId="4" fillId="0" borderId="56" xfId="62" applyNumberFormat="1" applyFont="1" applyFill="1" applyBorder="1" applyAlignment="1">
      <alignment vertical="center"/>
      <protection/>
    </xf>
    <xf numFmtId="3" fontId="2" fillId="0" borderId="0" xfId="62" applyNumberFormat="1" applyFont="1" applyFill="1" applyBorder="1" applyAlignment="1">
      <alignment horizontal="left"/>
      <protection/>
    </xf>
    <xf numFmtId="49" fontId="2" fillId="0" borderId="32" xfId="62" applyNumberFormat="1" applyFont="1" applyFill="1" applyBorder="1" applyAlignment="1">
      <alignment horizontal="center" vertical="top"/>
      <protection/>
    </xf>
    <xf numFmtId="3" fontId="2" fillId="0" borderId="0" xfId="62" applyNumberFormat="1" applyFont="1" applyFill="1" applyBorder="1" applyAlignment="1">
      <alignment horizontal="center" vertical="top"/>
      <protection/>
    </xf>
    <xf numFmtId="3" fontId="2" fillId="0" borderId="0" xfId="62" applyNumberFormat="1" applyFont="1" applyFill="1" applyBorder="1" applyAlignment="1">
      <alignment vertical="top" wrapText="1"/>
      <protection/>
    </xf>
    <xf numFmtId="3" fontId="2" fillId="0" borderId="0" xfId="62" applyNumberFormat="1" applyFont="1" applyFill="1" applyBorder="1" applyAlignment="1">
      <alignment vertical="top"/>
      <protection/>
    </xf>
    <xf numFmtId="3" fontId="2" fillId="0" borderId="56" xfId="62" applyNumberFormat="1" applyFont="1" applyFill="1" applyBorder="1" applyAlignment="1">
      <alignment vertical="top"/>
      <protection/>
    </xf>
    <xf numFmtId="3" fontId="2" fillId="0" borderId="0" xfId="62" applyNumberFormat="1" applyFont="1" applyFill="1" applyAlignment="1">
      <alignment vertical="top"/>
      <protection/>
    </xf>
    <xf numFmtId="49" fontId="2" fillId="0" borderId="44" xfId="62" applyNumberFormat="1" applyFont="1" applyFill="1" applyBorder="1" applyAlignment="1">
      <alignment horizontal="center" vertical="center"/>
      <protection/>
    </xf>
    <xf numFmtId="3" fontId="4" fillId="0" borderId="45" xfId="62" applyNumberFormat="1" applyFont="1" applyFill="1" applyBorder="1" applyAlignment="1">
      <alignment horizontal="center" vertical="center"/>
      <protection/>
    </xf>
    <xf numFmtId="3" fontId="2" fillId="0" borderId="45" xfId="62" applyNumberFormat="1" applyFont="1" applyFill="1" applyBorder="1" applyAlignment="1">
      <alignment horizontal="center" vertical="center"/>
      <protection/>
    </xf>
    <xf numFmtId="3" fontId="4" fillId="0" borderId="45" xfId="62" applyNumberFormat="1" applyFont="1" applyFill="1" applyBorder="1" applyAlignment="1">
      <alignment vertical="center"/>
      <protection/>
    </xf>
    <xf numFmtId="3" fontId="4" fillId="0" borderId="52" xfId="62" applyNumberFormat="1" applyFont="1" applyFill="1" applyBorder="1" applyAlignment="1">
      <alignment vertical="center"/>
      <protection/>
    </xf>
    <xf numFmtId="3" fontId="2" fillId="0" borderId="0" xfId="62" applyNumberFormat="1" applyFont="1" applyFill="1" applyBorder="1" applyAlignment="1">
      <alignment/>
      <protection/>
    </xf>
    <xf numFmtId="3" fontId="2" fillId="0" borderId="56" xfId="62" applyNumberFormat="1" applyFont="1" applyFill="1" applyBorder="1" applyAlignment="1">
      <alignment/>
      <protection/>
    </xf>
    <xf numFmtId="3" fontId="2" fillId="0" borderId="0" xfId="62" applyNumberFormat="1" applyFont="1" applyFill="1" applyBorder="1" applyAlignment="1">
      <alignment horizontal="left" indent="1"/>
      <protection/>
    </xf>
    <xf numFmtId="3" fontId="2" fillId="0" borderId="0" xfId="62" applyNumberFormat="1" applyFont="1" applyFill="1" applyBorder="1" applyAlignment="1">
      <alignment horizontal="left" vertical="top" indent="1"/>
      <protection/>
    </xf>
    <xf numFmtId="49" fontId="2" fillId="0" borderId="0" xfId="62" applyNumberFormat="1" applyFont="1" applyFill="1" applyBorder="1" applyAlignment="1">
      <alignment horizontal="center"/>
      <protection/>
    </xf>
    <xf numFmtId="49" fontId="2" fillId="0" borderId="0" xfId="62" applyNumberFormat="1" applyFont="1" applyFill="1" applyAlignment="1">
      <alignment horizontal="center"/>
      <protection/>
    </xf>
    <xf numFmtId="3" fontId="4" fillId="0" borderId="0" xfId="62" applyNumberFormat="1" applyFont="1" applyFill="1" applyAlignment="1">
      <alignment horizontal="center"/>
      <protection/>
    </xf>
    <xf numFmtId="3" fontId="2" fillId="0" borderId="0" xfId="62" applyNumberFormat="1" applyFont="1" applyFill="1" applyAlignment="1">
      <alignment horizontal="center"/>
      <protection/>
    </xf>
    <xf numFmtId="0" fontId="12" fillId="0" borderId="0" xfId="0" applyFont="1" applyBorder="1" applyAlignment="1">
      <alignment horizontal="right" vertical="center"/>
    </xf>
    <xf numFmtId="0" fontId="12" fillId="0" borderId="0" xfId="0" applyFont="1" applyBorder="1" applyAlignment="1">
      <alignment vertical="center"/>
    </xf>
    <xf numFmtId="165" fontId="12" fillId="0" borderId="0" xfId="0" applyNumberFormat="1" applyFont="1" applyBorder="1" applyAlignment="1">
      <alignment vertical="center"/>
    </xf>
    <xf numFmtId="165" fontId="12" fillId="0" borderId="0" xfId="0" applyNumberFormat="1" applyFont="1" applyBorder="1" applyAlignment="1">
      <alignment/>
    </xf>
    <xf numFmtId="0" fontId="12" fillId="0" borderId="0" xfId="0" applyFont="1" applyBorder="1" applyAlignment="1">
      <alignment/>
    </xf>
    <xf numFmtId="0" fontId="12" fillId="0" borderId="32" xfId="0" applyFont="1" applyBorder="1" applyAlignment="1">
      <alignment horizontal="center" vertical="top"/>
    </xf>
    <xf numFmtId="3" fontId="12" fillId="0" borderId="69" xfId="0" applyNumberFormat="1" applyFont="1" applyBorder="1" applyAlignment="1">
      <alignment/>
    </xf>
    <xf numFmtId="0" fontId="12" fillId="0" borderId="70" xfId="0" applyFont="1" applyBorder="1" applyAlignment="1">
      <alignment horizontal="center"/>
    </xf>
    <xf numFmtId="3" fontId="12" fillId="0" borderId="71" xfId="0" applyNumberFormat="1" applyFont="1" applyBorder="1" applyAlignment="1">
      <alignment/>
    </xf>
    <xf numFmtId="0" fontId="12" fillId="0" borderId="0" xfId="0" applyFont="1" applyBorder="1" applyAlignment="1">
      <alignment wrapText="1"/>
    </xf>
    <xf numFmtId="0" fontId="12" fillId="0" borderId="0" xfId="0" applyFont="1" applyFill="1" applyBorder="1" applyAlignment="1">
      <alignment/>
    </xf>
    <xf numFmtId="0" fontId="12" fillId="0" borderId="70" xfId="0" applyFont="1" applyBorder="1" applyAlignment="1">
      <alignment horizontal="center" vertical="top"/>
    </xf>
    <xf numFmtId="0" fontId="12" fillId="0" borderId="0" xfId="0" applyFont="1" applyFill="1" applyBorder="1" applyAlignment="1">
      <alignment vertical="top"/>
    </xf>
    <xf numFmtId="3" fontId="12" fillId="0" borderId="71" xfId="0" applyNumberFormat="1" applyFont="1" applyBorder="1" applyAlignment="1">
      <alignment vertical="top"/>
    </xf>
    <xf numFmtId="3" fontId="12" fillId="0" borderId="72" xfId="0" applyNumberFormat="1" applyFont="1" applyBorder="1" applyAlignment="1">
      <alignment/>
    </xf>
    <xf numFmtId="0" fontId="16" fillId="0" borderId="58" xfId="0" applyFont="1" applyBorder="1" applyAlignment="1">
      <alignment horizontal="right" vertical="center"/>
    </xf>
    <xf numFmtId="0" fontId="16" fillId="0" borderId="42" xfId="0" applyFont="1" applyFill="1" applyBorder="1" applyAlignment="1">
      <alignment horizontal="left" vertical="center"/>
    </xf>
    <xf numFmtId="3" fontId="16" fillId="0" borderId="73" xfId="0" applyNumberFormat="1" applyFont="1" applyBorder="1" applyAlignment="1">
      <alignment vertical="center"/>
    </xf>
    <xf numFmtId="3" fontId="16" fillId="0" borderId="74" xfId="0" applyNumberFormat="1" applyFont="1" applyBorder="1" applyAlignment="1">
      <alignment horizontal="center" vertical="center"/>
    </xf>
    <xf numFmtId="3" fontId="16" fillId="0" borderId="75" xfId="0" applyNumberFormat="1" applyFont="1" applyBorder="1" applyAlignment="1">
      <alignment horizontal="right" vertical="center"/>
    </xf>
    <xf numFmtId="0" fontId="16" fillId="0" borderId="32" xfId="0" applyFont="1" applyBorder="1" applyAlignment="1">
      <alignment horizontal="left"/>
    </xf>
    <xf numFmtId="0" fontId="16" fillId="0" borderId="0" xfId="0" applyFont="1" applyBorder="1" applyAlignment="1">
      <alignment horizontal="center"/>
    </xf>
    <xf numFmtId="3" fontId="16" fillId="0" borderId="69" xfId="0" applyNumberFormat="1" applyFont="1" applyBorder="1" applyAlignment="1">
      <alignment horizontal="center"/>
    </xf>
    <xf numFmtId="0" fontId="16" fillId="0" borderId="70" xfId="0" applyFont="1" applyBorder="1" applyAlignment="1">
      <alignment horizontal="center"/>
    </xf>
    <xf numFmtId="3" fontId="12" fillId="0" borderId="71" xfId="0" applyNumberFormat="1" applyFont="1" applyBorder="1" applyAlignment="1">
      <alignment horizontal="right"/>
    </xf>
    <xf numFmtId="1" fontId="12" fillId="0" borderId="0" xfId="0" applyNumberFormat="1" applyFont="1" applyBorder="1" applyAlignment="1">
      <alignment horizontal="center" vertical="center" textRotation="180"/>
    </xf>
    <xf numFmtId="0" fontId="12" fillId="0" borderId="32" xfId="0" applyFont="1" applyBorder="1" applyAlignment="1">
      <alignment horizontal="center"/>
    </xf>
    <xf numFmtId="0" fontId="12" fillId="0" borderId="0" xfId="0" applyFont="1" applyBorder="1" applyAlignment="1">
      <alignment horizontal="left"/>
    </xf>
    <xf numFmtId="3" fontId="12" fillId="0" borderId="69" xfId="0" applyNumberFormat="1" applyFont="1" applyBorder="1" applyAlignment="1">
      <alignment horizontal="right"/>
    </xf>
    <xf numFmtId="1" fontId="12" fillId="0" borderId="70" xfId="0" applyNumberFormat="1" applyFont="1" applyBorder="1" applyAlignment="1">
      <alignment horizontal="center"/>
    </xf>
    <xf numFmtId="10" fontId="12" fillId="0" borderId="0" xfId="0" applyNumberFormat="1" applyFont="1" applyBorder="1" applyAlignment="1">
      <alignment horizontal="right"/>
    </xf>
    <xf numFmtId="0" fontId="16" fillId="0" borderId="60" xfId="0" applyFont="1" applyBorder="1" applyAlignment="1">
      <alignment horizontal="right" vertical="center"/>
    </xf>
    <xf numFmtId="0" fontId="16" fillId="0" borderId="61" xfId="0" applyFont="1" applyFill="1" applyBorder="1" applyAlignment="1">
      <alignment horizontal="left" vertical="center"/>
    </xf>
    <xf numFmtId="3" fontId="16" fillId="0" borderId="76" xfId="0" applyNumberFormat="1" applyFont="1" applyBorder="1" applyAlignment="1">
      <alignment vertical="center"/>
    </xf>
    <xf numFmtId="3" fontId="16" fillId="0" borderId="77" xfId="0" applyNumberFormat="1" applyFont="1" applyBorder="1" applyAlignment="1">
      <alignment horizontal="center" vertical="center"/>
    </xf>
    <xf numFmtId="3" fontId="16" fillId="0" borderId="78" xfId="0" applyNumberFormat="1" applyFont="1" applyBorder="1" applyAlignment="1">
      <alignment horizontal="right" vertical="center"/>
    </xf>
    <xf numFmtId="0" fontId="16" fillId="0" borderId="79" xfId="0" applyFont="1" applyBorder="1" applyAlignment="1">
      <alignment vertical="center"/>
    </xf>
    <xf numFmtId="0" fontId="16" fillId="0" borderId="80" xfId="0" applyFont="1" applyBorder="1" applyAlignment="1">
      <alignment horizontal="center" vertical="center"/>
    </xf>
    <xf numFmtId="3" fontId="16" fillId="0" borderId="34" xfId="0" applyNumberFormat="1" applyFont="1" applyBorder="1" applyAlignment="1">
      <alignment vertical="center"/>
    </xf>
    <xf numFmtId="0" fontId="16" fillId="0" borderId="81" xfId="0" applyFont="1" applyBorder="1" applyAlignment="1">
      <alignment vertical="center"/>
    </xf>
    <xf numFmtId="3" fontId="16" fillId="0" borderId="82" xfId="0" applyNumberFormat="1" applyFont="1" applyBorder="1" applyAlignment="1">
      <alignment vertical="center"/>
    </xf>
    <xf numFmtId="0" fontId="12" fillId="0" borderId="32" xfId="0" applyFont="1" applyBorder="1" applyAlignment="1">
      <alignment horizontal="right" vertical="center"/>
    </xf>
    <xf numFmtId="3" fontId="12" fillId="0" borderId="69" xfId="0" applyNumberFormat="1" applyFont="1" applyBorder="1" applyAlignment="1">
      <alignment vertical="center"/>
    </xf>
    <xf numFmtId="0" fontId="12" fillId="0" borderId="70" xfId="0" applyFont="1" applyFill="1" applyBorder="1" applyAlignment="1">
      <alignment horizontal="center" vertical="center"/>
    </xf>
    <xf numFmtId="3" fontId="12" fillId="0" borderId="71" xfId="0" applyNumberFormat="1" applyFont="1" applyBorder="1" applyAlignment="1">
      <alignment vertical="center"/>
    </xf>
    <xf numFmtId="0" fontId="12" fillId="0" borderId="32" xfId="0" applyFont="1" applyBorder="1" applyAlignment="1">
      <alignment horizontal="center" vertical="center"/>
    </xf>
    <xf numFmtId="0" fontId="12" fillId="0" borderId="0" xfId="0" applyFont="1" applyFill="1" applyBorder="1" applyAlignment="1">
      <alignment vertical="center"/>
    </xf>
    <xf numFmtId="0" fontId="12" fillId="0" borderId="60" xfId="0" applyFont="1" applyBorder="1" applyAlignment="1">
      <alignment horizontal="center" vertical="center"/>
    </xf>
    <xf numFmtId="0" fontId="16" fillId="0" borderId="61" xfId="0" applyFont="1" applyBorder="1" applyAlignment="1">
      <alignment horizontal="center" vertical="center"/>
    </xf>
    <xf numFmtId="3" fontId="12" fillId="0" borderId="76" xfId="0" applyNumberFormat="1" applyFont="1" applyBorder="1" applyAlignment="1">
      <alignment vertical="center"/>
    </xf>
    <xf numFmtId="0" fontId="12" fillId="0" borderId="77" xfId="0" applyFont="1" applyFill="1" applyBorder="1" applyAlignment="1">
      <alignment horizontal="center" vertical="center"/>
    </xf>
    <xf numFmtId="3" fontId="12" fillId="0" borderId="78" xfId="0" applyNumberFormat="1" applyFont="1" applyBorder="1" applyAlignment="1">
      <alignment vertical="center"/>
    </xf>
    <xf numFmtId="0" fontId="12" fillId="0" borderId="61" xfId="0" applyFont="1" applyBorder="1" applyAlignment="1">
      <alignment vertical="center"/>
    </xf>
    <xf numFmtId="0" fontId="12" fillId="0" borderId="60" xfId="0" applyFont="1" applyBorder="1" applyAlignment="1">
      <alignment horizontal="right" vertical="center"/>
    </xf>
    <xf numFmtId="3" fontId="16" fillId="0" borderId="83" xfId="0" applyNumberFormat="1" applyFont="1" applyBorder="1" applyAlignment="1">
      <alignment vertical="center"/>
    </xf>
    <xf numFmtId="0" fontId="16" fillId="0" borderId="77" xfId="0" applyFont="1" applyBorder="1" applyAlignment="1">
      <alignment horizontal="right" vertical="center"/>
    </xf>
    <xf numFmtId="3" fontId="16" fillId="0" borderId="78" xfId="0" applyNumberFormat="1" applyFont="1" applyBorder="1" applyAlignment="1">
      <alignment vertical="center"/>
    </xf>
    <xf numFmtId="0" fontId="16" fillId="0" borderId="84" xfId="0" applyFont="1" applyBorder="1" applyAlignment="1">
      <alignment horizontal="right" vertical="center"/>
    </xf>
    <xf numFmtId="0" fontId="16" fillId="0" borderId="85" xfId="0" applyFont="1" applyFill="1" applyBorder="1" applyAlignment="1">
      <alignment horizontal="left" vertical="center"/>
    </xf>
    <xf numFmtId="3" fontId="16" fillId="0" borderId="86" xfId="0" applyNumberFormat="1" applyFont="1" applyBorder="1" applyAlignment="1">
      <alignment vertical="center"/>
    </xf>
    <xf numFmtId="3" fontId="16" fillId="0" borderId="70" xfId="0" applyNumberFormat="1" applyFont="1" applyBorder="1" applyAlignment="1">
      <alignment horizontal="center" vertical="center"/>
    </xf>
    <xf numFmtId="0" fontId="16" fillId="0" borderId="0" xfId="0" applyFont="1" applyFill="1" applyBorder="1" applyAlignment="1">
      <alignment horizontal="left" vertical="center"/>
    </xf>
    <xf numFmtId="3" fontId="16" fillId="0" borderId="71" xfId="0" applyNumberFormat="1" applyFont="1" applyBorder="1" applyAlignment="1">
      <alignment horizontal="right" vertical="center"/>
    </xf>
    <xf numFmtId="0" fontId="16" fillId="0" borderId="32" xfId="0" applyFont="1" applyBorder="1" applyAlignment="1">
      <alignment horizontal="right" vertical="center"/>
    </xf>
    <xf numFmtId="0" fontId="12" fillId="0" borderId="0" xfId="0" applyFont="1" applyBorder="1" applyAlignment="1">
      <alignment horizontal="left" indent="2"/>
    </xf>
    <xf numFmtId="3" fontId="16" fillId="0" borderId="69" xfId="0" applyNumberFormat="1" applyFont="1" applyBorder="1" applyAlignment="1">
      <alignment vertical="center"/>
    </xf>
    <xf numFmtId="0" fontId="16" fillId="0" borderId="46" xfId="0" applyFont="1" applyBorder="1" applyAlignment="1">
      <alignment horizontal="right" vertical="center"/>
    </xf>
    <xf numFmtId="0" fontId="16" fillId="0" borderId="47" xfId="0" applyFont="1" applyFill="1" applyBorder="1" applyAlignment="1">
      <alignment horizontal="left" vertical="center"/>
    </xf>
    <xf numFmtId="3" fontId="16" fillId="0" borderId="87" xfId="0" applyNumberFormat="1" applyFont="1" applyBorder="1" applyAlignment="1">
      <alignment horizontal="center" vertical="center"/>
    </xf>
    <xf numFmtId="3" fontId="16" fillId="0" borderId="88" xfId="0" applyNumberFormat="1" applyFont="1" applyBorder="1" applyAlignment="1">
      <alignment horizontal="right" vertical="center"/>
    </xf>
    <xf numFmtId="0" fontId="12" fillId="0" borderId="32" xfId="0" applyFont="1" applyBorder="1" applyAlignment="1">
      <alignment horizontal="right"/>
    </xf>
    <xf numFmtId="166" fontId="12" fillId="0" borderId="89" xfId="84" applyNumberFormat="1" applyFont="1" applyBorder="1" applyAlignment="1">
      <alignment horizontal="center"/>
    </xf>
    <xf numFmtId="0" fontId="12" fillId="0" borderId="70" xfId="0" applyFont="1" applyBorder="1" applyAlignment="1">
      <alignment horizontal="right"/>
    </xf>
    <xf numFmtId="166" fontId="12" fillId="0" borderId="71" xfId="84" applyNumberFormat="1" applyFont="1" applyBorder="1" applyAlignment="1">
      <alignment horizontal="center"/>
    </xf>
    <xf numFmtId="0" fontId="12" fillId="0" borderId="35" xfId="0" applyFont="1" applyBorder="1" applyAlignment="1">
      <alignment horizontal="right"/>
    </xf>
    <xf numFmtId="0" fontId="12" fillId="0" borderId="36" xfId="0" applyFont="1" applyBorder="1" applyAlignment="1">
      <alignment/>
    </xf>
    <xf numFmtId="166" fontId="12" fillId="0" borderId="90" xfId="84" applyNumberFormat="1" applyFont="1" applyBorder="1" applyAlignment="1">
      <alignment horizontal="center"/>
    </xf>
    <xf numFmtId="0" fontId="12" fillId="0" borderId="91" xfId="0" applyFont="1" applyBorder="1" applyAlignment="1">
      <alignment horizontal="right"/>
    </xf>
    <xf numFmtId="166" fontId="12" fillId="0" borderId="92" xfId="84" applyNumberFormat="1" applyFont="1" applyBorder="1" applyAlignment="1">
      <alignment horizontal="center"/>
    </xf>
    <xf numFmtId="0" fontId="12" fillId="0" borderId="0" xfId="0" applyFont="1" applyBorder="1" applyAlignment="1">
      <alignment horizontal="right"/>
    </xf>
    <xf numFmtId="3" fontId="12" fillId="0" borderId="41" xfId="0" applyNumberFormat="1" applyFont="1" applyFill="1" applyBorder="1" applyAlignment="1">
      <alignment horizontal="center" vertical="center" wrapText="1"/>
    </xf>
    <xf numFmtId="3" fontId="2" fillId="0" borderId="0" xfId="63" applyNumberFormat="1" applyFont="1" applyFill="1" applyAlignment="1">
      <alignment horizontal="right"/>
      <protection/>
    </xf>
    <xf numFmtId="3" fontId="4" fillId="0" borderId="0" xfId="63" applyNumberFormat="1" applyFont="1" applyFill="1" applyAlignment="1">
      <alignment horizontal="center"/>
      <protection/>
    </xf>
    <xf numFmtId="3" fontId="4" fillId="0" borderId="0" xfId="63" applyNumberFormat="1" applyFont="1" applyFill="1" applyAlignment="1">
      <alignment horizontal="center" vertical="center"/>
      <protection/>
    </xf>
    <xf numFmtId="0" fontId="16" fillId="0" borderId="47" xfId="0" applyFont="1" applyFill="1" applyBorder="1" applyAlignment="1">
      <alignment horizontal="left" vertical="center" wrapText="1"/>
    </xf>
    <xf numFmtId="3" fontId="16" fillId="0" borderId="93" xfId="0" applyNumberFormat="1" applyFont="1" applyBorder="1" applyAlignment="1">
      <alignment vertical="center"/>
    </xf>
    <xf numFmtId="3" fontId="16" fillId="0" borderId="0" xfId="0" applyNumberFormat="1" applyFont="1" applyBorder="1" applyAlignment="1">
      <alignment horizontal="center" vertical="center"/>
    </xf>
    <xf numFmtId="0" fontId="16" fillId="0" borderId="94" xfId="0" applyFont="1" applyFill="1" applyBorder="1" applyAlignment="1">
      <alignment horizontal="left" vertical="center"/>
    </xf>
    <xf numFmtId="14" fontId="12" fillId="0" borderId="11" xfId="71" applyNumberFormat="1" applyFont="1" applyFill="1" applyBorder="1" applyAlignment="1">
      <alignment horizontal="center" vertical="center"/>
      <protection/>
    </xf>
    <xf numFmtId="3" fontId="12" fillId="0" borderId="11" xfId="44" applyNumberFormat="1" applyFont="1" applyFill="1" applyBorder="1" applyAlignment="1">
      <alignment horizontal="right" vertical="center"/>
    </xf>
    <xf numFmtId="3" fontId="12" fillId="0" borderId="95" xfId="44" applyNumberFormat="1" applyFont="1" applyFill="1" applyBorder="1" applyAlignment="1">
      <alignment horizontal="right" vertical="center"/>
    </xf>
    <xf numFmtId="3" fontId="6" fillId="0" borderId="0" xfId="62" applyNumberFormat="1" applyFont="1" applyFill="1" applyAlignment="1">
      <alignment horizontal="center" vertical="top"/>
      <protection/>
    </xf>
    <xf numFmtId="3" fontId="6" fillId="0" borderId="0" xfId="0" applyNumberFormat="1" applyFont="1" applyAlignment="1">
      <alignment horizontal="right" vertical="center"/>
    </xf>
    <xf numFmtId="3" fontId="6" fillId="0" borderId="0" xfId="0" applyNumberFormat="1" applyFont="1" applyFill="1" applyAlignment="1">
      <alignment horizontal="right" vertical="center"/>
    </xf>
    <xf numFmtId="3" fontId="16" fillId="0" borderId="0" xfId="0" applyNumberFormat="1" applyFont="1" applyAlignment="1">
      <alignment horizontal="right" vertical="center"/>
    </xf>
    <xf numFmtId="3" fontId="12" fillId="0" borderId="0" xfId="0" applyNumberFormat="1" applyFont="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3" fontId="16" fillId="0" borderId="0" xfId="0" applyNumberFormat="1" applyFont="1" applyAlignment="1">
      <alignment horizontal="right"/>
    </xf>
    <xf numFmtId="3" fontId="16" fillId="0" borderId="70" xfId="0" applyNumberFormat="1" applyFont="1" applyBorder="1" applyAlignment="1">
      <alignment horizontal="right" vertical="center"/>
    </xf>
    <xf numFmtId="3" fontId="12" fillId="0" borderId="0" xfId="0" applyNumberFormat="1" applyFont="1" applyFill="1" applyBorder="1" applyAlignment="1">
      <alignment horizontal="right"/>
    </xf>
    <xf numFmtId="3" fontId="12" fillId="0" borderId="0" xfId="0" applyNumberFormat="1" applyFont="1" applyBorder="1" applyAlignment="1">
      <alignment horizontal="right"/>
    </xf>
    <xf numFmtId="3" fontId="12" fillId="0" borderId="38" xfId="0" applyNumberFormat="1" applyFont="1" applyBorder="1" applyAlignment="1">
      <alignment horizontal="right"/>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12" fillId="0" borderId="38" xfId="0" applyNumberFormat="1" applyFont="1" applyBorder="1" applyAlignment="1">
      <alignment horizontal="right" vertical="center"/>
    </xf>
    <xf numFmtId="3" fontId="12" fillId="0" borderId="0" xfId="0" applyNumberFormat="1" applyFont="1" applyBorder="1" applyAlignment="1">
      <alignment horizontal="right" vertical="top"/>
    </xf>
    <xf numFmtId="3" fontId="12" fillId="0" borderId="38" xfId="0" applyNumberFormat="1" applyFont="1" applyBorder="1" applyAlignment="1">
      <alignment horizontal="right" vertical="top"/>
    </xf>
    <xf numFmtId="3" fontId="12" fillId="0" borderId="0" xfId="0" applyNumberFormat="1" applyFont="1" applyAlignment="1">
      <alignment horizontal="right" vertical="top"/>
    </xf>
    <xf numFmtId="3" fontId="19" fillId="0" borderId="61" xfId="0" applyNumberFormat="1" applyFont="1" applyFill="1" applyBorder="1" applyAlignment="1">
      <alignment horizontal="right" vertical="center"/>
    </xf>
    <xf numFmtId="3" fontId="19" fillId="0" borderId="96" xfId="0" applyNumberFormat="1" applyFont="1" applyFill="1" applyBorder="1" applyAlignment="1">
      <alignment horizontal="right" vertical="center"/>
    </xf>
    <xf numFmtId="3" fontId="15" fillId="0" borderId="0" xfId="0" applyNumberFormat="1" applyFont="1" applyAlignment="1">
      <alignment horizontal="right" vertical="center"/>
    </xf>
    <xf numFmtId="3" fontId="15" fillId="0" borderId="0" xfId="0" applyNumberFormat="1" applyFont="1" applyBorder="1" applyAlignment="1">
      <alignment horizontal="right" vertical="center"/>
    </xf>
    <xf numFmtId="3" fontId="15" fillId="0" borderId="38" xfId="0" applyNumberFormat="1" applyFont="1" applyBorder="1" applyAlignment="1">
      <alignment horizontal="right" vertical="center"/>
    </xf>
    <xf numFmtId="3" fontId="15" fillId="0" borderId="0" xfId="0" applyNumberFormat="1" applyFont="1" applyBorder="1" applyAlignment="1">
      <alignment horizontal="right"/>
    </xf>
    <xf numFmtId="3" fontId="15" fillId="0" borderId="38" xfId="0" applyNumberFormat="1" applyFont="1" applyBorder="1" applyAlignment="1">
      <alignment horizontal="right"/>
    </xf>
    <xf numFmtId="3" fontId="6" fillId="0" borderId="97" xfId="0" applyNumberFormat="1" applyFont="1" applyFill="1" applyBorder="1" applyAlignment="1">
      <alignment horizontal="right" vertical="center"/>
    </xf>
    <xf numFmtId="3" fontId="15" fillId="0" borderId="42" xfId="0" applyNumberFormat="1" applyFont="1" applyBorder="1" applyAlignment="1">
      <alignment horizontal="right" vertical="center"/>
    </xf>
    <xf numFmtId="3" fontId="15" fillId="0" borderId="43" xfId="0" applyNumberFormat="1" applyFont="1" applyBorder="1" applyAlignment="1">
      <alignment horizontal="right" vertical="center"/>
    </xf>
    <xf numFmtId="3" fontId="13" fillId="0" borderId="45" xfId="0" applyNumberFormat="1" applyFont="1" applyBorder="1" applyAlignment="1">
      <alignment horizontal="right" vertical="center"/>
    </xf>
    <xf numFmtId="3" fontId="13" fillId="0" borderId="45" xfId="0" applyNumberFormat="1" applyFont="1" applyFill="1" applyBorder="1" applyAlignment="1">
      <alignment horizontal="right" vertical="center"/>
    </xf>
    <xf numFmtId="3" fontId="16" fillId="0" borderId="98" xfId="0" applyNumberFormat="1" applyFont="1" applyBorder="1" applyAlignment="1">
      <alignment horizontal="right" vertical="center"/>
    </xf>
    <xf numFmtId="3" fontId="16" fillId="0" borderId="45" xfId="0" applyNumberFormat="1" applyFont="1" applyBorder="1" applyAlignment="1">
      <alignment horizontal="right" vertical="center"/>
    </xf>
    <xf numFmtId="3" fontId="16" fillId="0" borderId="40" xfId="0" applyNumberFormat="1" applyFont="1" applyBorder="1" applyAlignment="1">
      <alignment horizontal="right" vertical="center"/>
    </xf>
    <xf numFmtId="3" fontId="13" fillId="0" borderId="0" xfId="0" applyNumberFormat="1" applyFont="1" applyFill="1" applyBorder="1" applyAlignment="1">
      <alignment horizontal="right" vertical="center"/>
    </xf>
    <xf numFmtId="3" fontId="16" fillId="0" borderId="70" xfId="0" applyNumberFormat="1" applyFont="1" applyFill="1" applyBorder="1" applyAlignment="1">
      <alignment horizontal="right" vertical="center"/>
    </xf>
    <xf numFmtId="3" fontId="16" fillId="0" borderId="38" xfId="0" applyNumberFormat="1" applyFont="1" applyFill="1" applyBorder="1" applyAlignment="1">
      <alignment horizontal="right" vertical="center"/>
    </xf>
    <xf numFmtId="3" fontId="16" fillId="0" borderId="0" xfId="0" applyNumberFormat="1" applyFont="1" applyFill="1" applyAlignment="1">
      <alignment horizontal="right" vertical="center"/>
    </xf>
    <xf numFmtId="3" fontId="6" fillId="0" borderId="99" xfId="0" applyNumberFormat="1" applyFont="1" applyFill="1" applyBorder="1" applyAlignment="1">
      <alignment horizontal="right" vertical="center"/>
    </xf>
    <xf numFmtId="3" fontId="16" fillId="0" borderId="98" xfId="0" applyNumberFormat="1" applyFont="1" applyFill="1" applyBorder="1" applyAlignment="1">
      <alignment horizontal="right" vertical="center"/>
    </xf>
    <xf numFmtId="3" fontId="16" fillId="0" borderId="45" xfId="0" applyNumberFormat="1" applyFont="1" applyFill="1" applyBorder="1" applyAlignment="1">
      <alignment horizontal="right" vertical="center"/>
    </xf>
    <xf numFmtId="3" fontId="16" fillId="0" borderId="40" xfId="0" applyNumberFormat="1" applyFont="1" applyFill="1" applyBorder="1" applyAlignment="1">
      <alignment horizontal="right" vertical="center"/>
    </xf>
    <xf numFmtId="3" fontId="13" fillId="0" borderId="100" xfId="0" applyNumberFormat="1" applyFont="1" applyBorder="1" applyAlignment="1">
      <alignment horizontal="right" vertical="center"/>
    </xf>
    <xf numFmtId="3" fontId="13" fillId="0" borderId="100" xfId="0" applyNumberFormat="1" applyFont="1" applyFill="1" applyBorder="1" applyAlignment="1">
      <alignment horizontal="right" vertical="center"/>
    </xf>
    <xf numFmtId="3" fontId="16" fillId="0" borderId="101" xfId="0" applyNumberFormat="1" applyFont="1" applyBorder="1" applyAlignment="1">
      <alignment horizontal="right" vertical="center"/>
    </xf>
    <xf numFmtId="3" fontId="16" fillId="0" borderId="38" xfId="0" applyNumberFormat="1" applyFont="1" applyBorder="1" applyAlignment="1">
      <alignment horizontal="right" vertical="center"/>
    </xf>
    <xf numFmtId="3" fontId="16" fillId="0" borderId="100" xfId="0" applyNumberFormat="1" applyFont="1" applyBorder="1" applyAlignment="1">
      <alignment horizontal="right" vertical="center"/>
    </xf>
    <xf numFmtId="3" fontId="16" fillId="0" borderId="102" xfId="0" applyNumberFormat="1" applyFont="1" applyBorder="1" applyAlignment="1">
      <alignment horizontal="right" vertical="center"/>
    </xf>
    <xf numFmtId="3" fontId="6" fillId="0" borderId="36" xfId="0" applyNumberFormat="1" applyFont="1" applyFill="1" applyBorder="1" applyAlignment="1">
      <alignment horizontal="right" vertical="top"/>
    </xf>
    <xf numFmtId="3" fontId="16" fillId="0" borderId="91" xfId="0" applyNumberFormat="1" applyFont="1" applyFill="1" applyBorder="1" applyAlignment="1">
      <alignment horizontal="right" vertical="top"/>
    </xf>
    <xf numFmtId="3" fontId="12" fillId="0" borderId="36" xfId="0" applyNumberFormat="1" applyFont="1" applyFill="1" applyBorder="1" applyAlignment="1">
      <alignment horizontal="right" vertical="top"/>
    </xf>
    <xf numFmtId="3" fontId="12" fillId="0" borderId="48" xfId="0" applyNumberFormat="1" applyFont="1" applyFill="1" applyBorder="1" applyAlignment="1">
      <alignment horizontal="right" vertical="top"/>
    </xf>
    <xf numFmtId="3" fontId="13" fillId="0" borderId="0" xfId="0" applyNumberFormat="1" applyFont="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3" applyNumberFormat="1" applyFont="1" applyFill="1" applyBorder="1" applyAlignment="1">
      <alignment horizontal="center" vertical="center"/>
      <protection/>
    </xf>
    <xf numFmtId="3" fontId="13" fillId="0" borderId="0" xfId="63" applyNumberFormat="1" applyFont="1" applyFill="1" applyBorder="1" applyAlignment="1">
      <alignment horizontal="center" vertical="center"/>
      <protection/>
    </xf>
    <xf numFmtId="3" fontId="6" fillId="0" borderId="0" xfId="63" applyNumberFormat="1" applyFont="1" applyFill="1" applyAlignment="1">
      <alignment horizontal="center" vertical="center"/>
      <protection/>
    </xf>
    <xf numFmtId="3" fontId="6" fillId="0" borderId="0" xfId="63" applyNumberFormat="1" applyFont="1" applyFill="1" applyBorder="1" applyAlignment="1">
      <alignment horizontal="center" vertical="center" wrapText="1"/>
      <protection/>
    </xf>
    <xf numFmtId="3" fontId="12" fillId="0" borderId="17" xfId="0" applyNumberFormat="1" applyFont="1" applyFill="1" applyBorder="1" applyAlignment="1">
      <alignment horizontal="center" wrapText="1"/>
    </xf>
    <xf numFmtId="3" fontId="12" fillId="0" borderId="18" xfId="0" applyNumberFormat="1" applyFont="1" applyFill="1" applyBorder="1" applyAlignment="1">
      <alignment horizontal="center" wrapText="1"/>
    </xf>
    <xf numFmtId="3" fontId="15" fillId="0" borderId="18" xfId="0" applyNumberFormat="1" applyFont="1" applyFill="1" applyBorder="1" applyAlignment="1">
      <alignment wrapText="1"/>
    </xf>
    <xf numFmtId="3" fontId="12" fillId="0" borderId="18" xfId="0" applyNumberFormat="1" applyFont="1" applyFill="1" applyBorder="1" applyAlignment="1">
      <alignment/>
    </xf>
    <xf numFmtId="3" fontId="12" fillId="0" borderId="19" xfId="0" applyNumberFormat="1" applyFont="1" applyFill="1" applyBorder="1" applyAlignment="1">
      <alignment/>
    </xf>
    <xf numFmtId="3" fontId="16" fillId="0" borderId="20" xfId="0" applyNumberFormat="1" applyFont="1" applyFill="1" applyBorder="1" applyAlignment="1">
      <alignment/>
    </xf>
    <xf numFmtId="3" fontId="12" fillId="0" borderId="18" xfId="0" applyNumberFormat="1" applyFont="1" applyFill="1" applyBorder="1" applyAlignment="1">
      <alignment horizontal="right"/>
    </xf>
    <xf numFmtId="3" fontId="12" fillId="0" borderId="0" xfId="63" applyNumberFormat="1" applyFont="1" applyFill="1" applyAlignment="1">
      <alignment/>
      <protection/>
    </xf>
    <xf numFmtId="3" fontId="12" fillId="0" borderId="12" xfId="0" applyNumberFormat="1" applyFont="1" applyFill="1" applyBorder="1" applyAlignment="1">
      <alignment horizontal="center" wrapText="1"/>
    </xf>
    <xf numFmtId="3" fontId="12" fillId="0" borderId="11" xfId="0" applyNumberFormat="1" applyFont="1" applyFill="1" applyBorder="1" applyAlignment="1">
      <alignment horizontal="center" wrapText="1"/>
    </xf>
    <xf numFmtId="3" fontId="15" fillId="0" borderId="11" xfId="0" applyNumberFormat="1" applyFont="1" applyFill="1" applyBorder="1" applyAlignment="1">
      <alignment wrapText="1"/>
    </xf>
    <xf numFmtId="3" fontId="12" fillId="0" borderId="11" xfId="0" applyNumberFormat="1" applyFont="1" applyFill="1" applyBorder="1" applyAlignment="1">
      <alignment/>
    </xf>
    <xf numFmtId="3" fontId="16" fillId="0" borderId="23" xfId="0" applyNumberFormat="1" applyFont="1" applyFill="1" applyBorder="1" applyAlignment="1">
      <alignment/>
    </xf>
    <xf numFmtId="3" fontId="12" fillId="0" borderId="103" xfId="0" applyNumberFormat="1" applyFont="1" applyFill="1" applyBorder="1" applyAlignment="1">
      <alignment horizontal="center" wrapText="1"/>
    </xf>
    <xf numFmtId="3" fontId="12" fillId="0" borderId="104" xfId="0" applyNumberFormat="1" applyFont="1" applyFill="1" applyBorder="1" applyAlignment="1">
      <alignment horizontal="center" wrapText="1"/>
    </xf>
    <xf numFmtId="3" fontId="15" fillId="0" borderId="104" xfId="0" applyNumberFormat="1" applyFont="1" applyFill="1" applyBorder="1" applyAlignment="1">
      <alignment wrapText="1"/>
    </xf>
    <xf numFmtId="3" fontId="12" fillId="0" borderId="104" xfId="0" applyNumberFormat="1" applyFont="1" applyFill="1" applyBorder="1" applyAlignment="1">
      <alignment/>
    </xf>
    <xf numFmtId="3" fontId="12" fillId="0" borderId="105" xfId="0" applyNumberFormat="1" applyFont="1" applyFill="1" applyBorder="1" applyAlignment="1">
      <alignment/>
    </xf>
    <xf numFmtId="3" fontId="16" fillId="0" borderId="106" xfId="0" applyNumberFormat="1" applyFont="1" applyFill="1" applyBorder="1" applyAlignment="1">
      <alignment/>
    </xf>
    <xf numFmtId="3" fontId="12" fillId="0" borderId="104" xfId="0" applyNumberFormat="1" applyFont="1" applyFill="1" applyBorder="1" applyAlignment="1">
      <alignment horizontal="right"/>
    </xf>
    <xf numFmtId="3" fontId="12" fillId="0" borderId="107" xfId="0" applyNumberFormat="1" applyFont="1" applyFill="1" applyBorder="1" applyAlignment="1">
      <alignment horizontal="right"/>
    </xf>
    <xf numFmtId="0" fontId="2" fillId="0" borderId="32" xfId="0" applyFont="1" applyFill="1" applyBorder="1" applyAlignment="1">
      <alignment horizontal="center"/>
    </xf>
    <xf numFmtId="164" fontId="2" fillId="0" borderId="0" xfId="0" applyNumberFormat="1" applyFont="1" applyFill="1" applyBorder="1" applyAlignment="1">
      <alignment horizontal="left" wrapText="1"/>
    </xf>
    <xf numFmtId="4" fontId="2" fillId="0" borderId="0" xfId="0" applyNumberFormat="1" applyFont="1" applyFill="1" applyBorder="1" applyAlignment="1">
      <alignment/>
    </xf>
    <xf numFmtId="0" fontId="2" fillId="0" borderId="0" xfId="0" applyFont="1" applyFill="1" applyAlignment="1">
      <alignment/>
    </xf>
    <xf numFmtId="0" fontId="2" fillId="0" borderId="32" xfId="0" applyFont="1" applyFill="1" applyBorder="1" applyAlignment="1">
      <alignment horizontal="center" vertical="top"/>
    </xf>
    <xf numFmtId="4" fontId="2" fillId="0" borderId="0" xfId="0" applyNumberFormat="1" applyFont="1" applyFill="1" applyBorder="1" applyAlignment="1">
      <alignment vertical="top"/>
    </xf>
    <xf numFmtId="0" fontId="2" fillId="0" borderId="0" xfId="0" applyFont="1" applyFill="1" applyAlignment="1">
      <alignment vertical="top"/>
    </xf>
    <xf numFmtId="164" fontId="5" fillId="0" borderId="0" xfId="0" applyNumberFormat="1" applyFont="1" applyFill="1" applyBorder="1" applyAlignment="1">
      <alignment horizontal="left" vertical="top" wrapText="1" indent="2"/>
    </xf>
    <xf numFmtId="0" fontId="2" fillId="0" borderId="44" xfId="0" applyFont="1" applyFill="1" applyBorder="1" applyAlignment="1">
      <alignment horizontal="center" vertical="center"/>
    </xf>
    <xf numFmtId="164" fontId="4" fillId="0" borderId="45" xfId="0" applyNumberFormat="1" applyFont="1" applyFill="1" applyBorder="1" applyAlignment="1">
      <alignment vertical="center" wrapText="1"/>
    </xf>
    <xf numFmtId="4" fontId="4" fillId="0" borderId="45" xfId="0" applyNumberFormat="1" applyFont="1" applyFill="1" applyBorder="1" applyAlignment="1">
      <alignment vertical="center"/>
    </xf>
    <xf numFmtId="164" fontId="5" fillId="0" borderId="36" xfId="0" applyNumberFormat="1" applyFont="1" applyFill="1" applyBorder="1" applyAlignment="1">
      <alignment horizontal="left" vertical="center" wrapText="1" indent="3"/>
    </xf>
    <xf numFmtId="0" fontId="6" fillId="0" borderId="0" xfId="75" applyFont="1" applyFill="1" applyBorder="1" applyAlignment="1">
      <alignment horizontal="center" vertical="top"/>
      <protection/>
    </xf>
    <xf numFmtId="0" fontId="6" fillId="0" borderId="0" xfId="75" applyFont="1" applyFill="1" applyBorder="1" applyAlignment="1">
      <alignment horizontal="center" vertical="center"/>
      <protection/>
    </xf>
    <xf numFmtId="3" fontId="4" fillId="0" borderId="23" xfId="63" applyNumberFormat="1" applyFont="1" applyFill="1" applyBorder="1" applyAlignment="1">
      <alignment horizontal="right"/>
      <protection/>
    </xf>
    <xf numFmtId="0" fontId="6" fillId="0" borderId="0" xfId="0" applyFont="1" applyAlignment="1">
      <alignment horizontal="center"/>
    </xf>
    <xf numFmtId="3" fontId="6" fillId="0" borderId="0" xfId="62" applyNumberFormat="1" applyFont="1" applyAlignment="1">
      <alignment horizontal="center"/>
      <protection/>
    </xf>
    <xf numFmtId="3" fontId="6" fillId="0" borderId="0" xfId="62" applyNumberFormat="1" applyFont="1" applyAlignment="1">
      <alignment horizontal="center" vertical="center"/>
      <protection/>
    </xf>
    <xf numFmtId="3" fontId="6" fillId="0" borderId="0" xfId="62" applyNumberFormat="1" applyFont="1" applyAlignment="1">
      <alignment horizontal="center" vertical="top"/>
      <protection/>
    </xf>
    <xf numFmtId="0" fontId="6" fillId="0" borderId="36" xfId="0" applyFont="1" applyBorder="1" applyAlignment="1">
      <alignment horizontal="center"/>
    </xf>
    <xf numFmtId="3" fontId="6" fillId="0" borderId="36" xfId="0" applyNumberFormat="1" applyFont="1" applyBorder="1" applyAlignment="1">
      <alignment horizontal="center"/>
    </xf>
    <xf numFmtId="3" fontId="6" fillId="0" borderId="36" xfId="0" applyNumberFormat="1" applyFont="1" applyFill="1" applyBorder="1" applyAlignment="1">
      <alignment horizontal="center"/>
    </xf>
    <xf numFmtId="0" fontId="6" fillId="0" borderId="0" xfId="0" applyFont="1" applyAlignment="1">
      <alignment/>
    </xf>
    <xf numFmtId="3" fontId="6" fillId="0" borderId="0" xfId="0" applyNumberFormat="1" applyFont="1" applyAlignment="1">
      <alignment horizontal="left" vertical="center"/>
    </xf>
    <xf numFmtId="3" fontId="6" fillId="0" borderId="0" xfId="0" applyNumberFormat="1" applyFont="1" applyAlignment="1">
      <alignment horizontal="center" vertical="top"/>
    </xf>
    <xf numFmtId="3" fontId="6" fillId="0" borderId="38" xfId="0" applyNumberFormat="1" applyFont="1" applyBorder="1" applyAlignment="1">
      <alignment horizontal="center" vertical="top"/>
    </xf>
    <xf numFmtId="0" fontId="17" fillId="0" borderId="0" xfId="0" applyFont="1" applyAlignment="1">
      <alignment/>
    </xf>
    <xf numFmtId="3" fontId="6" fillId="0" borderId="0" xfId="0" applyNumberFormat="1" applyFont="1" applyFill="1" applyBorder="1" applyAlignment="1">
      <alignment horizontal="center" vertical="center"/>
    </xf>
    <xf numFmtId="3" fontId="20" fillId="0" borderId="0" xfId="0" applyNumberFormat="1" applyFont="1" applyFill="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top"/>
    </xf>
    <xf numFmtId="0" fontId="13"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11" fillId="0" borderId="0" xfId="76" applyFont="1" applyFill="1" applyBorder="1" applyAlignment="1">
      <alignment horizontal="center" vertical="center" wrapText="1"/>
      <protection/>
    </xf>
    <xf numFmtId="0" fontId="4" fillId="0" borderId="42" xfId="0" applyFont="1" applyBorder="1" applyAlignment="1">
      <alignment vertical="center" shrinkToFit="1"/>
    </xf>
    <xf numFmtId="0" fontId="2" fillId="0" borderId="47" xfId="0" applyFont="1" applyBorder="1" applyAlignment="1">
      <alignment horizontal="center"/>
    </xf>
    <xf numFmtId="0" fontId="2" fillId="0" borderId="47" xfId="0" applyFont="1" applyBorder="1" applyAlignment="1">
      <alignment horizontal="left" wrapText="1" indent="1"/>
    </xf>
    <xf numFmtId="3" fontId="2" fillId="0" borderId="0" xfId="65" applyNumberFormat="1" applyFont="1" applyAlignment="1">
      <alignment horizontal="right" vertical="center"/>
      <protection/>
    </xf>
    <xf numFmtId="0" fontId="2" fillId="0" borderId="0" xfId="65" applyFont="1" applyAlignment="1">
      <alignment vertical="center"/>
      <protection/>
    </xf>
    <xf numFmtId="3" fontId="4" fillId="0" borderId="0" xfId="65" applyNumberFormat="1" applyFont="1" applyAlignment="1">
      <alignment horizontal="center" vertical="center"/>
      <protection/>
    </xf>
    <xf numFmtId="0" fontId="2" fillId="0" borderId="0" xfId="0" applyFont="1" applyAlignment="1">
      <alignment wrapText="1"/>
    </xf>
    <xf numFmtId="3" fontId="2" fillId="0" borderId="0" xfId="0" applyNumberFormat="1" applyFont="1" applyAlignment="1">
      <alignment horizontal="right"/>
    </xf>
    <xf numFmtId="3" fontId="4" fillId="0" borderId="108" xfId="0" applyNumberFormat="1" applyFont="1" applyBorder="1" applyAlignment="1">
      <alignment horizontal="center"/>
    </xf>
    <xf numFmtId="3" fontId="4" fillId="0" borderId="0" xfId="0" applyNumberFormat="1" applyFont="1" applyBorder="1" applyAlignment="1">
      <alignment horizontal="center"/>
    </xf>
    <xf numFmtId="3" fontId="4" fillId="0" borderId="92" xfId="0" applyNumberFormat="1" applyFont="1" applyBorder="1" applyAlignment="1">
      <alignment horizontal="center"/>
    </xf>
    <xf numFmtId="0" fontId="4" fillId="0" borderId="32" xfId="0" applyFont="1" applyBorder="1" applyAlignment="1">
      <alignment horizontal="left" vertical="center" wrapText="1"/>
    </xf>
    <xf numFmtId="3" fontId="4" fillId="0" borderId="0" xfId="0" applyNumberFormat="1" applyFont="1" applyBorder="1" applyAlignment="1">
      <alignment horizontal="right" vertical="center"/>
    </xf>
    <xf numFmtId="10" fontId="4" fillId="0" borderId="38" xfId="86" applyNumberFormat="1" applyFont="1" applyBorder="1" applyAlignment="1">
      <alignment vertical="center"/>
    </xf>
    <xf numFmtId="3" fontId="4" fillId="0" borderId="0" xfId="86" applyNumberFormat="1" applyFont="1" applyBorder="1" applyAlignment="1">
      <alignment vertical="center"/>
    </xf>
    <xf numFmtId="3" fontId="4" fillId="0" borderId="0" xfId="0" applyNumberFormat="1" applyFont="1" applyAlignment="1">
      <alignment/>
    </xf>
    <xf numFmtId="0" fontId="4" fillId="0" borderId="32" xfId="65" applyFont="1" applyBorder="1" applyAlignment="1">
      <alignment vertical="center" wrapText="1"/>
      <protection/>
    </xf>
    <xf numFmtId="3" fontId="4" fillId="0" borderId="0" xfId="65" applyNumberFormat="1" applyFont="1" applyBorder="1" applyAlignment="1">
      <alignment vertical="center"/>
      <protection/>
    </xf>
    <xf numFmtId="0" fontId="2" fillId="0" borderId="32" xfId="65" applyFont="1" applyBorder="1" applyAlignment="1">
      <alignment horizontal="left" vertical="center" wrapText="1" indent="2"/>
      <protection/>
    </xf>
    <xf numFmtId="3" fontId="2" fillId="0" borderId="0" xfId="65" applyNumberFormat="1" applyFont="1" applyBorder="1" applyAlignment="1">
      <alignment vertical="center"/>
      <protection/>
    </xf>
    <xf numFmtId="10" fontId="2" fillId="0" borderId="38" xfId="86" applyNumberFormat="1" applyFont="1" applyBorder="1" applyAlignment="1">
      <alignment vertical="center"/>
    </xf>
    <xf numFmtId="3" fontId="2" fillId="0" borderId="0" xfId="86" applyNumberFormat="1" applyFont="1" applyBorder="1" applyAlignment="1">
      <alignment vertical="center"/>
    </xf>
    <xf numFmtId="0" fontId="4" fillId="0" borderId="32" xfId="65" applyFont="1" applyFill="1" applyBorder="1" applyAlignment="1">
      <alignment vertical="center" wrapText="1"/>
      <protection/>
    </xf>
    <xf numFmtId="3" fontId="4" fillId="0" borderId="0" xfId="65" applyNumberFormat="1" applyFont="1" applyFill="1" applyBorder="1" applyAlignment="1">
      <alignment vertical="center"/>
      <protection/>
    </xf>
    <xf numFmtId="0" fontId="4" fillId="34" borderId="0" xfId="65" applyFont="1" applyFill="1" applyAlignment="1">
      <alignment vertical="center"/>
      <protection/>
    </xf>
    <xf numFmtId="0" fontId="2" fillId="0" borderId="32" xfId="65" applyFont="1" applyFill="1" applyBorder="1" applyAlignment="1">
      <alignment horizontal="left" vertical="center" wrapText="1" indent="2"/>
      <protection/>
    </xf>
    <xf numFmtId="3" fontId="2" fillId="0" borderId="0" xfId="65" applyNumberFormat="1" applyFont="1" applyFill="1" applyBorder="1" applyAlignment="1">
      <alignment vertical="center"/>
      <protection/>
    </xf>
    <xf numFmtId="0" fontId="2" fillId="34" borderId="0" xfId="65" applyFont="1" applyFill="1" applyAlignment="1">
      <alignment vertical="center"/>
      <protection/>
    </xf>
    <xf numFmtId="0" fontId="4" fillId="0" borderId="44" xfId="65" applyFont="1" applyBorder="1" applyAlignment="1">
      <alignment horizontal="center" vertical="center" wrapText="1"/>
      <protection/>
    </xf>
    <xf numFmtId="3" fontId="4" fillId="0" borderId="45" xfId="65" applyNumberFormat="1" applyFont="1" applyBorder="1" applyAlignment="1">
      <alignment vertical="center"/>
      <protection/>
    </xf>
    <xf numFmtId="10" fontId="4" fillId="0" borderId="40" xfId="86" applyNumberFormat="1" applyFont="1" applyBorder="1" applyAlignment="1">
      <alignment vertical="center"/>
    </xf>
    <xf numFmtId="0" fontId="4" fillId="0" borderId="0" xfId="65" applyFont="1" applyAlignment="1">
      <alignment vertical="center"/>
      <protection/>
    </xf>
    <xf numFmtId="0" fontId="2" fillId="0" borderId="0" xfId="65" applyFont="1" applyAlignment="1">
      <alignment wrapText="1"/>
      <protection/>
    </xf>
    <xf numFmtId="3" fontId="2" fillId="0" borderId="0" xfId="65" applyNumberFormat="1" applyFont="1">
      <alignment/>
      <protection/>
    </xf>
    <xf numFmtId="0" fontId="2" fillId="0" borderId="0" xfId="65" applyFont="1">
      <alignment/>
      <protection/>
    </xf>
    <xf numFmtId="0" fontId="6" fillId="0" borderId="0" xfId="0" applyFont="1" applyAlignment="1">
      <alignment horizontal="center" wrapText="1"/>
    </xf>
    <xf numFmtId="3" fontId="6" fillId="0" borderId="0" xfId="0" applyNumberFormat="1" applyFont="1" applyBorder="1" applyAlignment="1">
      <alignment horizontal="center"/>
    </xf>
    <xf numFmtId="0" fontId="6" fillId="0" borderId="0" xfId="65" applyFont="1" applyAlignment="1">
      <alignment horizontal="center" vertical="center"/>
      <protection/>
    </xf>
    <xf numFmtId="0" fontId="16" fillId="0" borderId="53" xfId="0" applyFont="1" applyBorder="1" applyAlignment="1">
      <alignment horizontal="left"/>
    </xf>
    <xf numFmtId="0" fontId="16" fillId="0" borderId="109" xfId="0" applyFont="1" applyBorder="1" applyAlignment="1">
      <alignment horizontal="center"/>
    </xf>
    <xf numFmtId="3" fontId="16" fillId="0" borderId="110" xfId="0" applyNumberFormat="1" applyFont="1" applyBorder="1" applyAlignment="1">
      <alignment horizontal="center"/>
    </xf>
    <xf numFmtId="0" fontId="16" fillId="0" borderId="111" xfId="0" applyFont="1" applyBorder="1" applyAlignment="1">
      <alignment horizontal="center"/>
    </xf>
    <xf numFmtId="0" fontId="16" fillId="0" borderId="54" xfId="0" applyFont="1" applyBorder="1" applyAlignment="1">
      <alignment horizontal="center"/>
    </xf>
    <xf numFmtId="3" fontId="16" fillId="0" borderId="112" xfId="0" applyNumberFormat="1" applyFont="1" applyBorder="1" applyAlignment="1">
      <alignment horizontal="center"/>
    </xf>
    <xf numFmtId="3" fontId="6" fillId="0" borderId="0" xfId="0" applyNumberFormat="1" applyFont="1" applyBorder="1" applyAlignment="1">
      <alignment/>
    </xf>
    <xf numFmtId="3" fontId="6" fillId="0" borderId="0" xfId="0" applyNumberFormat="1" applyFont="1" applyFill="1" applyBorder="1" applyAlignment="1">
      <alignment/>
    </xf>
    <xf numFmtId="3" fontId="16" fillId="0" borderId="70" xfId="0" applyNumberFormat="1" applyFont="1" applyBorder="1" applyAlignment="1">
      <alignment vertical="center"/>
    </xf>
    <xf numFmtId="3" fontId="6" fillId="0" borderId="0" xfId="0" applyNumberFormat="1" applyFont="1" applyBorder="1" applyAlignment="1">
      <alignment vertical="top"/>
    </xf>
    <xf numFmtId="3" fontId="6" fillId="0" borderId="0" xfId="0" applyNumberFormat="1" applyFont="1" applyFill="1" applyBorder="1" applyAlignment="1">
      <alignment vertical="top"/>
    </xf>
    <xf numFmtId="3" fontId="16" fillId="0" borderId="70" xfId="0" applyNumberFormat="1" applyFont="1" applyBorder="1" applyAlignment="1">
      <alignment vertical="top"/>
    </xf>
    <xf numFmtId="3" fontId="19" fillId="0" borderId="77" xfId="0" applyNumberFormat="1" applyFont="1" applyFill="1" applyBorder="1" applyAlignment="1">
      <alignment vertical="center"/>
    </xf>
    <xf numFmtId="3" fontId="19" fillId="0" borderId="113" xfId="0" applyNumberFormat="1" applyFont="1" applyBorder="1" applyAlignment="1">
      <alignment vertical="center"/>
    </xf>
    <xf numFmtId="3" fontId="20" fillId="0" borderId="97" xfId="0" applyNumberFormat="1" applyFont="1" applyFill="1" applyBorder="1" applyAlignment="1">
      <alignment/>
    </xf>
    <xf numFmtId="3" fontId="19" fillId="0" borderId="0" xfId="0" applyNumberFormat="1" applyFont="1" applyBorder="1" applyAlignment="1">
      <alignment/>
    </xf>
    <xf numFmtId="3" fontId="6" fillId="0" borderId="114" xfId="0" applyNumberFormat="1" applyFont="1" applyFill="1" applyBorder="1" applyAlignment="1">
      <alignment/>
    </xf>
    <xf numFmtId="3" fontId="6" fillId="0" borderId="97" xfId="0" applyNumberFormat="1" applyFont="1" applyFill="1" applyBorder="1" applyAlignment="1">
      <alignment vertical="top"/>
    </xf>
    <xf numFmtId="3" fontId="19" fillId="0" borderId="0" xfId="0" applyNumberFormat="1" applyFont="1" applyBorder="1" applyAlignment="1">
      <alignment vertical="center"/>
    </xf>
    <xf numFmtId="3" fontId="6" fillId="0" borderId="97" xfId="0" applyNumberFormat="1" applyFont="1" applyFill="1" applyBorder="1" applyAlignment="1">
      <alignment/>
    </xf>
    <xf numFmtId="3" fontId="6" fillId="0" borderId="97" xfId="0" applyNumberFormat="1" applyFont="1" applyFill="1" applyBorder="1" applyAlignment="1">
      <alignment vertical="center"/>
    </xf>
    <xf numFmtId="3" fontId="16" fillId="0" borderId="74" xfId="0" applyNumberFormat="1" applyFont="1" applyBorder="1" applyAlignment="1">
      <alignment vertical="center"/>
    </xf>
    <xf numFmtId="3" fontId="6" fillId="0" borderId="115" xfId="0" applyNumberFormat="1" applyFont="1" applyFill="1" applyBorder="1" applyAlignment="1">
      <alignment vertical="center"/>
    </xf>
    <xf numFmtId="3" fontId="16" fillId="0" borderId="98" xfId="0" applyNumberFormat="1" applyFont="1" applyBorder="1" applyAlignment="1">
      <alignment vertical="center"/>
    </xf>
    <xf numFmtId="3" fontId="6" fillId="0" borderId="32"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72" applyNumberFormat="1" applyFont="1" applyFill="1" applyBorder="1" applyAlignment="1">
      <alignment/>
      <protection/>
    </xf>
    <xf numFmtId="3" fontId="6" fillId="0" borderId="0" xfId="72" applyNumberFormat="1" applyFont="1" applyBorder="1" applyAlignment="1">
      <alignment horizontal="center"/>
      <protection/>
    </xf>
    <xf numFmtId="3" fontId="6" fillId="0" borderId="32" xfId="0" applyNumberFormat="1" applyFont="1" applyFill="1" applyBorder="1" applyAlignment="1">
      <alignment horizontal="center" vertical="center"/>
    </xf>
    <xf numFmtId="3" fontId="6" fillId="0" borderId="0" xfId="72" applyNumberFormat="1" applyFont="1" applyFill="1" applyBorder="1" applyAlignment="1">
      <alignment vertical="center"/>
      <protection/>
    </xf>
    <xf numFmtId="3" fontId="6" fillId="0" borderId="0" xfId="72" applyNumberFormat="1" applyFont="1" applyBorder="1" applyAlignment="1">
      <alignment horizontal="center" vertical="center"/>
      <protection/>
    </xf>
    <xf numFmtId="3" fontId="6" fillId="0" borderId="0" xfId="72" applyNumberFormat="1" applyFont="1" applyFill="1" applyBorder="1" applyAlignment="1">
      <alignment horizontal="left" vertical="center" wrapText="1" indent="1"/>
      <protection/>
    </xf>
    <xf numFmtId="3" fontId="6" fillId="0" borderId="0" xfId="72" applyNumberFormat="1" applyFont="1" applyFill="1" applyBorder="1" applyAlignment="1">
      <alignment vertical="center" wrapText="1"/>
      <protection/>
    </xf>
    <xf numFmtId="3" fontId="6" fillId="0" borderId="32" xfId="0" applyNumberFormat="1" applyFont="1" applyFill="1" applyBorder="1" applyAlignment="1">
      <alignment horizontal="center" vertical="top"/>
    </xf>
    <xf numFmtId="3" fontId="6" fillId="0" borderId="0" xfId="0" applyNumberFormat="1" applyFont="1" applyFill="1" applyBorder="1" applyAlignment="1">
      <alignment horizontal="center" vertical="top"/>
    </xf>
    <xf numFmtId="3" fontId="6" fillId="0" borderId="0" xfId="72" applyNumberFormat="1" applyFont="1" applyFill="1" applyBorder="1" applyAlignment="1">
      <alignment horizontal="left" vertical="top" wrapText="1" indent="1"/>
      <protection/>
    </xf>
    <xf numFmtId="3" fontId="6" fillId="0" borderId="0" xfId="72" applyNumberFormat="1" applyFont="1" applyBorder="1" applyAlignment="1">
      <alignment horizontal="center" vertical="top" wrapText="1"/>
      <protection/>
    </xf>
    <xf numFmtId="3" fontId="23" fillId="0" borderId="60" xfId="0" applyNumberFormat="1" applyFont="1" applyFill="1" applyBorder="1" applyAlignment="1">
      <alignment horizontal="center" vertical="center"/>
    </xf>
    <xf numFmtId="3" fontId="23" fillId="0" borderId="61" xfId="0" applyNumberFormat="1" applyFont="1" applyFill="1" applyBorder="1" applyAlignment="1">
      <alignment vertical="center"/>
    </xf>
    <xf numFmtId="3" fontId="23" fillId="0" borderId="61" xfId="0" applyNumberFormat="1" applyFont="1" applyBorder="1" applyAlignment="1">
      <alignment horizontal="center" vertical="center"/>
    </xf>
    <xf numFmtId="3" fontId="6" fillId="0" borderId="0" xfId="72" applyNumberFormat="1" applyFont="1" applyBorder="1" applyAlignment="1">
      <alignment horizontal="center" vertical="center" wrapText="1"/>
      <protection/>
    </xf>
    <xf numFmtId="3" fontId="6" fillId="0" borderId="0" xfId="72" applyNumberFormat="1" applyFont="1" applyFill="1" applyBorder="1" applyAlignment="1">
      <alignment wrapText="1"/>
      <protection/>
    </xf>
    <xf numFmtId="3" fontId="6" fillId="0" borderId="0" xfId="72" applyNumberFormat="1" applyFont="1" applyBorder="1" applyAlignment="1">
      <alignment horizontal="center" wrapText="1"/>
      <protection/>
    </xf>
    <xf numFmtId="3" fontId="24" fillId="0" borderId="46" xfId="0" applyNumberFormat="1" applyFont="1" applyFill="1" applyBorder="1" applyAlignment="1">
      <alignment horizontal="center" vertical="top"/>
    </xf>
    <xf numFmtId="3" fontId="6" fillId="0" borderId="47" xfId="0" applyNumberFormat="1" applyFont="1" applyFill="1" applyBorder="1" applyAlignment="1">
      <alignment horizontal="center" vertical="top"/>
    </xf>
    <xf numFmtId="3" fontId="20" fillId="0" borderId="46" xfId="0" applyNumberFormat="1" applyFont="1" applyFill="1" applyBorder="1" applyAlignment="1">
      <alignment horizontal="center" vertical="center"/>
    </xf>
    <xf numFmtId="3" fontId="20" fillId="0" borderId="47" xfId="0" applyNumberFormat="1" applyFont="1" applyFill="1" applyBorder="1" applyAlignment="1">
      <alignment horizontal="center" vertical="center"/>
    </xf>
    <xf numFmtId="3" fontId="20" fillId="0" borderId="42" xfId="72" applyNumberFormat="1" applyFont="1" applyFill="1" applyBorder="1" applyAlignment="1">
      <alignment vertical="center"/>
      <protection/>
    </xf>
    <xf numFmtId="3" fontId="20" fillId="0" borderId="42" xfId="72" applyNumberFormat="1" applyFont="1" applyBorder="1" applyAlignment="1">
      <alignment horizontal="center" vertical="center"/>
      <protection/>
    </xf>
    <xf numFmtId="3" fontId="6" fillId="0" borderId="0" xfId="0" applyNumberFormat="1" applyFont="1" applyFill="1" applyBorder="1" applyAlignment="1">
      <alignment horizontal="left" vertical="center"/>
    </xf>
    <xf numFmtId="3" fontId="13" fillId="0" borderId="0" xfId="72" applyNumberFormat="1" applyFont="1" applyFill="1" applyBorder="1" applyAlignment="1">
      <alignment vertical="center"/>
      <protection/>
    </xf>
    <xf numFmtId="3" fontId="13" fillId="0" borderId="0" xfId="72" applyNumberFormat="1" applyFont="1" applyBorder="1" applyAlignment="1">
      <alignment horizontal="center" vertical="center"/>
      <protection/>
    </xf>
    <xf numFmtId="3" fontId="6" fillId="0" borderId="44" xfId="0" applyNumberFormat="1" applyFont="1" applyFill="1" applyBorder="1" applyAlignment="1">
      <alignment horizontal="center" vertical="center"/>
    </xf>
    <xf numFmtId="3" fontId="6" fillId="0" borderId="45" xfId="0" applyNumberFormat="1" applyFont="1" applyFill="1" applyBorder="1" applyAlignment="1">
      <alignment horizontal="left" vertical="center"/>
    </xf>
    <xf numFmtId="3" fontId="13" fillId="0" borderId="45" xfId="72" applyNumberFormat="1" applyFont="1" applyFill="1" applyBorder="1" applyAlignment="1">
      <alignment horizontal="center" vertical="center"/>
      <protection/>
    </xf>
    <xf numFmtId="3" fontId="13" fillId="0" borderId="45" xfId="72" applyNumberFormat="1" applyFont="1" applyBorder="1" applyAlignment="1">
      <alignment horizontal="center" vertical="center"/>
      <protection/>
    </xf>
    <xf numFmtId="3" fontId="13" fillId="0" borderId="0" xfId="0" applyNumberFormat="1" applyFont="1" applyFill="1" applyBorder="1" applyAlignment="1">
      <alignment horizontal="center" vertical="center"/>
    </xf>
    <xf numFmtId="3" fontId="6" fillId="0" borderId="0" xfId="72" applyNumberFormat="1" applyFont="1" applyFill="1" applyBorder="1" applyAlignment="1">
      <alignment horizontal="left" vertical="center" wrapText="1"/>
      <protection/>
    </xf>
    <xf numFmtId="3" fontId="13" fillId="0" borderId="45" xfId="0" applyNumberFormat="1" applyFont="1" applyFill="1" applyBorder="1" applyAlignment="1">
      <alignment horizontal="center" vertical="center" wrapText="1"/>
    </xf>
    <xf numFmtId="3" fontId="13" fillId="0" borderId="45" xfId="0" applyNumberFormat="1" applyFont="1" applyBorder="1" applyAlignment="1">
      <alignment horizontal="center" vertical="center"/>
    </xf>
    <xf numFmtId="3" fontId="13" fillId="0" borderId="100" xfId="0" applyNumberFormat="1" applyFont="1" applyBorder="1" applyAlignment="1">
      <alignment horizontal="center" vertical="center"/>
    </xf>
    <xf numFmtId="3" fontId="6" fillId="0" borderId="0" xfId="0" applyNumberFormat="1" applyFont="1" applyBorder="1" applyAlignment="1">
      <alignment horizontal="center" vertical="center" wrapText="1"/>
    </xf>
    <xf numFmtId="3" fontId="13" fillId="0" borderId="0" xfId="0" applyNumberFormat="1" applyFont="1" applyFill="1" applyAlignment="1">
      <alignment horizontal="center"/>
    </xf>
    <xf numFmtId="3" fontId="25" fillId="0" borderId="23" xfId="63" applyNumberFormat="1" applyFont="1" applyFill="1" applyBorder="1" applyAlignment="1">
      <alignment horizontal="right" vertical="center"/>
      <protection/>
    </xf>
    <xf numFmtId="3" fontId="26" fillId="0" borderId="11" xfId="63" applyNumberFormat="1" applyFont="1" applyFill="1" applyBorder="1" applyAlignment="1">
      <alignment wrapText="1"/>
      <protection/>
    </xf>
    <xf numFmtId="3" fontId="2" fillId="0" borderId="116" xfId="63" applyNumberFormat="1" applyFont="1" applyFill="1" applyBorder="1" applyAlignment="1">
      <alignment horizontal="center"/>
      <protection/>
    </xf>
    <xf numFmtId="0" fontId="2" fillId="0" borderId="11" xfId="77" applyFont="1" applyFill="1" applyBorder="1" applyAlignment="1">
      <alignment wrapText="1"/>
      <protection/>
    </xf>
    <xf numFmtId="3" fontId="2" fillId="0" borderId="116" xfId="63" applyNumberFormat="1" applyFont="1" applyFill="1" applyBorder="1" applyAlignment="1">
      <alignment horizontal="center" vertical="center"/>
      <protection/>
    </xf>
    <xf numFmtId="0" fontId="6" fillId="0" borderId="0" xfId="63" applyNumberFormat="1" applyFont="1" applyFill="1" applyBorder="1" applyAlignment="1">
      <alignment horizontal="center" vertical="center"/>
      <protection/>
    </xf>
    <xf numFmtId="0" fontId="13" fillId="0" borderId="0" xfId="63" applyNumberFormat="1" applyFont="1" applyFill="1" applyBorder="1" applyAlignment="1">
      <alignment horizontal="center" vertical="center"/>
      <protection/>
    </xf>
    <xf numFmtId="0" fontId="7" fillId="0" borderId="0" xfId="0" applyFont="1" applyAlignment="1">
      <alignment/>
    </xf>
    <xf numFmtId="3" fontId="2" fillId="0" borderId="0" xfId="63" applyNumberFormat="1" applyFont="1" applyFill="1" applyBorder="1" applyAlignment="1">
      <alignment horizontal="center" vertical="center" wrapText="1"/>
      <protection/>
    </xf>
    <xf numFmtId="3" fontId="2" fillId="0" borderId="0" xfId="63" applyNumberFormat="1" applyFont="1" applyFill="1" applyBorder="1" applyAlignment="1">
      <alignment horizontal="center" vertical="center"/>
      <protection/>
    </xf>
    <xf numFmtId="3" fontId="4" fillId="0" borderId="117" xfId="63" applyNumberFormat="1" applyFont="1" applyFill="1" applyBorder="1" applyAlignment="1">
      <alignment horizontal="center" vertical="center" wrapText="1"/>
      <protection/>
    </xf>
    <xf numFmtId="3" fontId="4" fillId="0" borderId="118" xfId="63" applyNumberFormat="1" applyFont="1" applyFill="1" applyBorder="1" applyAlignment="1">
      <alignment vertical="center"/>
      <protection/>
    </xf>
    <xf numFmtId="0" fontId="17" fillId="0" borderId="0" xfId="0" applyFont="1" applyAlignment="1">
      <alignment horizontal="center"/>
    </xf>
    <xf numFmtId="3" fontId="87" fillId="0" borderId="11" xfId="44" applyNumberFormat="1" applyFont="1" applyFill="1" applyBorder="1" applyAlignment="1">
      <alignment horizontal="right" vertical="center"/>
    </xf>
    <xf numFmtId="3" fontId="87" fillId="0" borderId="24" xfId="44" applyNumberFormat="1" applyFont="1" applyFill="1" applyBorder="1" applyAlignment="1">
      <alignment horizontal="right" vertical="center"/>
    </xf>
    <xf numFmtId="3" fontId="16" fillId="0" borderId="70" xfId="0" applyNumberFormat="1" applyFont="1" applyBorder="1" applyAlignment="1">
      <alignment/>
    </xf>
    <xf numFmtId="0" fontId="2" fillId="0" borderId="0" xfId="62" applyNumberFormat="1" applyFont="1" applyFill="1" applyBorder="1" applyAlignment="1">
      <alignment horizontal="left" indent="3"/>
      <protection/>
    </xf>
    <xf numFmtId="3" fontId="9" fillId="0" borderId="59" xfId="0" applyNumberFormat="1" applyFont="1" applyBorder="1" applyAlignment="1">
      <alignment vertical="center"/>
    </xf>
    <xf numFmtId="0" fontId="6" fillId="0" borderId="0" xfId="63" applyNumberFormat="1" applyFont="1" applyFill="1" applyBorder="1" applyAlignment="1">
      <alignment horizontal="center"/>
      <protection/>
    </xf>
    <xf numFmtId="0" fontId="7" fillId="0" borderId="0" xfId="0" applyFont="1" applyAlignment="1">
      <alignment/>
    </xf>
    <xf numFmtId="0" fontId="7" fillId="0" borderId="0" xfId="0" applyFont="1" applyAlignment="1">
      <alignment vertical="center"/>
    </xf>
    <xf numFmtId="3" fontId="2" fillId="0" borderId="12" xfId="63" applyNumberFormat="1" applyFont="1" applyFill="1" applyBorder="1" applyAlignment="1">
      <alignment vertical="center" wrapText="1"/>
      <protection/>
    </xf>
    <xf numFmtId="3" fontId="4" fillId="0" borderId="119" xfId="63" applyNumberFormat="1" applyFont="1" applyFill="1" applyBorder="1" applyAlignment="1">
      <alignment horizontal="right" vertical="center"/>
      <protection/>
    </xf>
    <xf numFmtId="3" fontId="12" fillId="0" borderId="24" xfId="0" applyNumberFormat="1" applyFont="1" applyFill="1" applyBorder="1" applyAlignment="1">
      <alignment/>
    </xf>
    <xf numFmtId="3" fontId="25" fillId="0" borderId="23" xfId="63" applyNumberFormat="1" applyFont="1" applyFill="1" applyBorder="1" applyAlignment="1">
      <alignment horizontal="right"/>
      <protection/>
    </xf>
    <xf numFmtId="0" fontId="6" fillId="0" borderId="0" xfId="0" applyFont="1" applyAlignment="1">
      <alignment/>
    </xf>
    <xf numFmtId="0" fontId="12" fillId="0" borderId="116" xfId="71" applyFont="1" applyFill="1" applyBorder="1" applyAlignment="1">
      <alignment vertical="center"/>
      <protection/>
    </xf>
    <xf numFmtId="0" fontId="12" fillId="0" borderId="0" xfId="71" applyFont="1" applyFill="1" applyAlignment="1">
      <alignment vertical="center"/>
      <protection/>
    </xf>
    <xf numFmtId="0" fontId="12" fillId="0" borderId="0" xfId="71" applyFont="1" applyFill="1">
      <alignment/>
      <protection/>
    </xf>
    <xf numFmtId="0" fontId="12" fillId="0" borderId="0" xfId="71" applyFont="1" applyFill="1" applyAlignment="1">
      <alignment horizontal="center" vertical="center"/>
      <protection/>
    </xf>
    <xf numFmtId="0" fontId="12" fillId="0" borderId="0" xfId="68" applyFont="1" applyFill="1" applyAlignment="1">
      <alignment horizontal="center" vertical="center"/>
      <protection/>
    </xf>
    <xf numFmtId="0" fontId="4" fillId="0" borderId="0" xfId="68" applyFont="1" applyFill="1" applyAlignment="1">
      <alignment horizontal="center" vertical="center"/>
      <protection/>
    </xf>
    <xf numFmtId="0" fontId="12" fillId="0" borderId="0" xfId="69" applyFont="1" applyFill="1" applyAlignment="1">
      <alignment horizontal="center"/>
      <protection/>
    </xf>
    <xf numFmtId="0" fontId="12" fillId="0" borderId="120" xfId="68" applyFont="1" applyFill="1" applyBorder="1" applyAlignment="1">
      <alignment horizontal="center" vertical="center" wrapText="1"/>
      <protection/>
    </xf>
    <xf numFmtId="0" fontId="12" fillId="0" borderId="121" xfId="68" applyFont="1" applyFill="1" applyBorder="1" applyAlignment="1">
      <alignment horizontal="center" vertical="center" wrapText="1"/>
      <protection/>
    </xf>
    <xf numFmtId="0" fontId="12" fillId="0" borderId="10" xfId="71" applyFont="1" applyFill="1" applyBorder="1" applyAlignment="1">
      <alignment horizontal="center" vertical="center"/>
      <protection/>
    </xf>
    <xf numFmtId="0" fontId="12" fillId="0" borderId="116" xfId="71" applyFont="1" applyFill="1" applyBorder="1" applyAlignment="1">
      <alignment horizontal="center" vertical="center"/>
      <protection/>
    </xf>
    <xf numFmtId="14" fontId="12" fillId="0" borderId="116" xfId="71" applyNumberFormat="1" applyFont="1" applyFill="1" applyBorder="1" applyAlignment="1">
      <alignment horizontal="center" vertical="center"/>
      <protection/>
    </xf>
    <xf numFmtId="3" fontId="12" fillId="0" borderId="116" xfId="70" applyNumberFormat="1" applyFont="1" applyFill="1" applyBorder="1" applyAlignment="1">
      <alignment horizontal="right" vertical="center"/>
      <protection/>
    </xf>
    <xf numFmtId="3" fontId="87" fillId="0" borderId="116" xfId="70" applyNumberFormat="1" applyFont="1" applyFill="1" applyBorder="1" applyAlignment="1">
      <alignment horizontal="right" vertical="center"/>
      <protection/>
    </xf>
    <xf numFmtId="3" fontId="87" fillId="0" borderId="122" xfId="70" applyNumberFormat="1" applyFont="1" applyFill="1" applyBorder="1" applyAlignment="1">
      <alignment horizontal="right" vertical="center"/>
      <protection/>
    </xf>
    <xf numFmtId="0" fontId="12" fillId="0" borderId="12" xfId="71" applyFont="1" applyFill="1" applyBorder="1" applyAlignment="1">
      <alignment horizontal="center" vertical="center"/>
      <protection/>
    </xf>
    <xf numFmtId="0" fontId="12" fillId="0" borderId="11" xfId="71" applyFont="1" applyFill="1" applyBorder="1" applyAlignment="1">
      <alignment vertical="center"/>
      <protection/>
    </xf>
    <xf numFmtId="0" fontId="12" fillId="0" borderId="11" xfId="71" applyFont="1" applyFill="1" applyBorder="1" applyAlignment="1">
      <alignment horizontal="center" vertical="center"/>
      <protection/>
    </xf>
    <xf numFmtId="0" fontId="12" fillId="0" borderId="123" xfId="71" applyFont="1" applyFill="1" applyBorder="1" applyAlignment="1">
      <alignment horizontal="center" vertical="center"/>
      <protection/>
    </xf>
    <xf numFmtId="0" fontId="12" fillId="0" borderId="95" xfId="71" applyFont="1" applyFill="1" applyBorder="1" applyAlignment="1">
      <alignment vertical="center"/>
      <protection/>
    </xf>
    <xf numFmtId="0" fontId="12" fillId="0" borderId="95" xfId="71" applyFont="1" applyFill="1" applyBorder="1" applyAlignment="1">
      <alignment horizontal="center" vertical="center"/>
      <protection/>
    </xf>
    <xf numFmtId="14" fontId="12" fillId="0" borderId="95" xfId="71" applyNumberFormat="1" applyFont="1" applyFill="1" applyBorder="1" applyAlignment="1">
      <alignment horizontal="center" vertical="center"/>
      <protection/>
    </xf>
    <xf numFmtId="3" fontId="87" fillId="0" borderId="95" xfId="44" applyNumberFormat="1" applyFont="1" applyFill="1" applyBorder="1" applyAlignment="1">
      <alignment horizontal="right" vertical="center"/>
    </xf>
    <xf numFmtId="3" fontId="87" fillId="0" borderId="124" xfId="44" applyNumberFormat="1" applyFont="1" applyFill="1" applyBorder="1" applyAlignment="1">
      <alignment horizontal="right" vertical="center"/>
    </xf>
    <xf numFmtId="0" fontId="16" fillId="0" borderId="125" xfId="68" applyFont="1" applyFill="1" applyBorder="1" applyAlignment="1">
      <alignment horizontal="center" vertical="center"/>
      <protection/>
    </xf>
    <xf numFmtId="3" fontId="16" fillId="0" borderId="126" xfId="71" applyNumberFormat="1" applyFont="1" applyFill="1" applyBorder="1" applyAlignment="1">
      <alignment vertical="center"/>
      <protection/>
    </xf>
    <xf numFmtId="3" fontId="16" fillId="0" borderId="127" xfId="71" applyNumberFormat="1" applyFont="1" applyFill="1" applyBorder="1" applyAlignment="1">
      <alignment vertical="center"/>
      <protection/>
    </xf>
    <xf numFmtId="0" fontId="12" fillId="0" borderId="0" xfId="68" applyFont="1" applyFill="1" applyAlignment="1">
      <alignment horizontal="center"/>
      <protection/>
    </xf>
    <xf numFmtId="0" fontId="12" fillId="0" borderId="0" xfId="68" applyFont="1" applyFill="1">
      <alignment/>
      <protection/>
    </xf>
    <xf numFmtId="0" fontId="12" fillId="0" borderId="0" xfId="68" applyFont="1" applyFill="1" applyAlignment="1">
      <alignment horizontal="left"/>
      <protection/>
    </xf>
    <xf numFmtId="10" fontId="12" fillId="0" borderId="0" xfId="68" applyNumberFormat="1" applyFont="1" applyFill="1" applyAlignment="1">
      <alignment horizontal="center"/>
      <protection/>
    </xf>
    <xf numFmtId="10" fontId="12" fillId="0" borderId="0" xfId="68" applyNumberFormat="1" applyFont="1" applyFill="1" applyAlignment="1">
      <alignment horizontal="left"/>
      <protection/>
    </xf>
    <xf numFmtId="0" fontId="88" fillId="0" borderId="0" xfId="71" applyFont="1" applyFill="1" applyAlignment="1">
      <alignment vertical="center"/>
      <protection/>
    </xf>
    <xf numFmtId="3" fontId="6" fillId="0" borderId="0" xfId="0" applyNumberFormat="1" applyFont="1" applyFill="1" applyBorder="1" applyAlignment="1">
      <alignment horizontal="left" vertical="top"/>
    </xf>
    <xf numFmtId="4" fontId="6" fillId="0" borderId="38" xfId="0" applyNumberFormat="1" applyFont="1" applyFill="1" applyBorder="1" applyAlignment="1">
      <alignment horizontal="center"/>
    </xf>
    <xf numFmtId="4" fontId="6" fillId="0" borderId="38" xfId="0" applyNumberFormat="1" applyFont="1" applyFill="1" applyBorder="1" applyAlignment="1">
      <alignment horizontal="center" vertical="top"/>
    </xf>
    <xf numFmtId="4" fontId="6" fillId="0" borderId="38" xfId="0" applyNumberFormat="1" applyFont="1" applyFill="1" applyBorder="1" applyAlignment="1">
      <alignment horizontal="left" vertical="top"/>
    </xf>
    <xf numFmtId="4" fontId="6" fillId="0" borderId="38" xfId="0" applyNumberFormat="1" applyFont="1" applyFill="1" applyBorder="1" applyAlignment="1">
      <alignment horizontal="center" vertical="center"/>
    </xf>
    <xf numFmtId="4" fontId="6" fillId="0" borderId="82" xfId="0" applyNumberFormat="1" applyFont="1" applyFill="1" applyBorder="1" applyAlignment="1">
      <alignment horizontal="center" vertical="center"/>
    </xf>
    <xf numFmtId="4" fontId="13" fillId="0" borderId="48" xfId="0" applyNumberFormat="1" applyFont="1" applyFill="1" applyBorder="1" applyAlignment="1">
      <alignment horizontal="center" vertical="center"/>
    </xf>
    <xf numFmtId="4" fontId="6" fillId="0" borderId="38" xfId="0" applyNumberFormat="1" applyFont="1" applyFill="1" applyBorder="1" applyAlignment="1">
      <alignment horizontal="center" vertical="center" wrapText="1"/>
    </xf>
    <xf numFmtId="4" fontId="6" fillId="0" borderId="38" xfId="0" applyNumberFormat="1" applyFont="1" applyFill="1" applyBorder="1" applyAlignment="1">
      <alignment horizontal="center" vertical="top" wrapText="1"/>
    </xf>
    <xf numFmtId="4" fontId="13" fillId="0" borderId="40" xfId="0" applyNumberFormat="1" applyFont="1" applyFill="1" applyBorder="1" applyAlignment="1">
      <alignment horizontal="center" vertical="center"/>
    </xf>
    <xf numFmtId="4" fontId="6" fillId="0" borderId="48"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13" fillId="0" borderId="0" xfId="0" applyNumberFormat="1" applyFont="1" applyFill="1" applyAlignment="1">
      <alignment horizontal="center" vertical="center"/>
    </xf>
    <xf numFmtId="3" fontId="6" fillId="0" borderId="117" xfId="63" applyNumberFormat="1" applyFont="1" applyFill="1" applyBorder="1" applyAlignment="1">
      <alignment horizontal="center" vertical="center" textRotation="90"/>
      <protection/>
    </xf>
    <xf numFmtId="3" fontId="6" fillId="0" borderId="128" xfId="63" applyNumberFormat="1" applyFont="1" applyFill="1" applyBorder="1" applyAlignment="1">
      <alignment horizontal="center" vertical="center" textRotation="90"/>
      <protection/>
    </xf>
    <xf numFmtId="0" fontId="13" fillId="0" borderId="128" xfId="75" applyFont="1" applyFill="1" applyBorder="1" applyAlignment="1">
      <alignment horizontal="center" vertical="center" wrapText="1"/>
      <protection/>
    </xf>
    <xf numFmtId="0" fontId="6" fillId="0" borderId="128" xfId="75" applyFont="1" applyFill="1" applyBorder="1" applyAlignment="1">
      <alignment horizontal="center" vertical="center" textRotation="90" wrapText="1"/>
      <protection/>
    </xf>
    <xf numFmtId="3" fontId="13" fillId="0" borderId="128" xfId="75" applyNumberFormat="1" applyFont="1" applyFill="1" applyBorder="1" applyAlignment="1">
      <alignment horizontal="center" vertical="center" wrapText="1"/>
      <protection/>
    </xf>
    <xf numFmtId="3" fontId="13" fillId="0" borderId="129" xfId="75" applyNumberFormat="1" applyFont="1" applyFill="1" applyBorder="1" applyAlignment="1">
      <alignment horizontal="center" vertical="center" wrapText="1"/>
      <protection/>
    </xf>
    <xf numFmtId="0" fontId="6" fillId="0" borderId="10" xfId="75" applyFont="1" applyFill="1" applyBorder="1" applyAlignment="1">
      <alignment horizontal="center"/>
      <protection/>
    </xf>
    <xf numFmtId="0" fontId="6" fillId="0" borderId="116" xfId="75" applyFont="1" applyFill="1" applyBorder="1" applyAlignment="1">
      <alignment horizontal="center" vertical="top"/>
      <protection/>
    </xf>
    <xf numFmtId="0" fontId="28" fillId="0" borderId="116" xfId="75" applyFont="1" applyFill="1" applyBorder="1" applyAlignment="1">
      <alignment wrapText="1"/>
      <protection/>
    </xf>
    <xf numFmtId="0" fontId="6" fillId="0" borderId="116" xfId="75" applyFont="1" applyFill="1" applyBorder="1" applyAlignment="1">
      <alignment horizontal="center" vertical="center" textRotation="90" wrapText="1"/>
      <protection/>
    </xf>
    <xf numFmtId="3" fontId="13" fillId="0" borderId="116" xfId="75" applyNumberFormat="1" applyFont="1" applyFill="1" applyBorder="1" applyAlignment="1">
      <alignment horizontal="center" vertical="center" wrapText="1"/>
      <protection/>
    </xf>
    <xf numFmtId="3" fontId="13" fillId="0" borderId="130" xfId="75" applyNumberFormat="1" applyFont="1" applyFill="1" applyBorder="1" applyAlignment="1">
      <alignment horizontal="center" vertical="center" wrapText="1"/>
      <protection/>
    </xf>
    <xf numFmtId="3" fontId="6" fillId="0" borderId="11" xfId="75" applyNumberFormat="1" applyFont="1" applyFill="1" applyBorder="1">
      <alignment/>
      <protection/>
    </xf>
    <xf numFmtId="0" fontId="6" fillId="0" borderId="11" xfId="75" applyFont="1" applyFill="1" applyBorder="1" applyAlignment="1">
      <alignment horizontal="center" vertical="center" wrapText="1"/>
      <protection/>
    </xf>
    <xf numFmtId="3" fontId="6" fillId="0" borderId="11" xfId="75" applyNumberFormat="1" applyFont="1" applyFill="1" applyBorder="1" applyAlignment="1">
      <alignment/>
      <protection/>
    </xf>
    <xf numFmtId="0" fontId="6" fillId="0" borderId="11" xfId="66" applyFont="1" applyFill="1" applyBorder="1" applyAlignment="1">
      <alignment wrapText="1"/>
      <protection/>
    </xf>
    <xf numFmtId="0" fontId="13" fillId="0" borderId="11" xfId="75" applyFont="1" applyFill="1" applyBorder="1" applyAlignment="1">
      <alignment horizontal="left" vertical="top" wrapText="1"/>
      <protection/>
    </xf>
    <xf numFmtId="3" fontId="6" fillId="0" borderId="11" xfId="75" applyNumberFormat="1" applyFont="1" applyFill="1" applyBorder="1" applyAlignment="1">
      <alignment vertical="top"/>
      <protection/>
    </xf>
    <xf numFmtId="0" fontId="13" fillId="0" borderId="11" xfId="75" applyFont="1" applyFill="1" applyBorder="1" applyAlignment="1">
      <alignment wrapText="1"/>
      <protection/>
    </xf>
    <xf numFmtId="0" fontId="6" fillId="0" borderId="11" xfId="75" applyFont="1" applyFill="1" applyBorder="1" applyAlignment="1">
      <alignment vertical="center" wrapText="1"/>
      <protection/>
    </xf>
    <xf numFmtId="0" fontId="6" fillId="0" borderId="11" xfId="75" applyFont="1" applyFill="1" applyBorder="1" applyAlignment="1">
      <alignment horizontal="left" vertical="top" wrapText="1" indent="1"/>
      <protection/>
    </xf>
    <xf numFmtId="0" fontId="6" fillId="0" borderId="11" xfId="75" applyFont="1" applyFill="1" applyBorder="1" applyAlignment="1">
      <alignment vertical="top" wrapText="1"/>
      <protection/>
    </xf>
    <xf numFmtId="0" fontId="6" fillId="0" borderId="11" xfId="66" applyFont="1" applyFill="1" applyBorder="1" applyAlignment="1">
      <alignment horizontal="center" vertical="center" wrapText="1"/>
      <protection/>
    </xf>
    <xf numFmtId="3" fontId="6" fillId="0" borderId="11" xfId="75" applyNumberFormat="1" applyFont="1" applyFill="1" applyBorder="1" applyAlignment="1">
      <alignment horizontal="center" vertical="center" wrapText="1"/>
      <protection/>
    </xf>
    <xf numFmtId="0" fontId="6" fillId="0" borderId="11" xfId="75" applyFont="1" applyFill="1" applyBorder="1" applyAlignment="1">
      <alignment horizontal="center" wrapText="1"/>
      <protection/>
    </xf>
    <xf numFmtId="0" fontId="6" fillId="0" borderId="11" xfId="66" applyFont="1" applyFill="1" applyBorder="1" applyAlignment="1">
      <alignment horizontal="left" wrapText="1" indent="1"/>
      <protection/>
    </xf>
    <xf numFmtId="0" fontId="6" fillId="0" borderId="131" xfId="75" applyFont="1" applyFill="1" applyBorder="1" applyAlignment="1">
      <alignment horizontal="left" vertical="top" wrapText="1" indent="1"/>
      <protection/>
    </xf>
    <xf numFmtId="0" fontId="6" fillId="0" borderId="131" xfId="75" applyFont="1" applyFill="1" applyBorder="1" applyAlignment="1">
      <alignment horizontal="center" vertical="center" wrapText="1"/>
      <protection/>
    </xf>
    <xf numFmtId="3" fontId="6" fillId="0" borderId="131" xfId="75" applyNumberFormat="1" applyFont="1" applyFill="1" applyBorder="1" applyAlignment="1">
      <alignment vertical="top"/>
      <protection/>
    </xf>
    <xf numFmtId="0" fontId="6" fillId="0" borderId="132" xfId="75" applyFont="1" applyFill="1" applyBorder="1" applyAlignment="1">
      <alignment horizontal="center" vertical="center" wrapText="1"/>
      <protection/>
    </xf>
    <xf numFmtId="0" fontId="6" fillId="0" borderId="0" xfId="61" applyFont="1" applyFill="1" applyBorder="1">
      <alignment/>
      <protection/>
    </xf>
    <xf numFmtId="3" fontId="6" fillId="0" borderId="0" xfId="75" applyNumberFormat="1" applyFont="1" applyFill="1" applyBorder="1" applyAlignment="1">
      <alignment horizontal="right"/>
      <protection/>
    </xf>
    <xf numFmtId="0" fontId="27" fillId="0" borderId="0" xfId="75" applyFont="1" applyFill="1" applyBorder="1" applyAlignment="1">
      <alignment horizontal="center" vertical="top"/>
      <protection/>
    </xf>
    <xf numFmtId="0" fontId="6" fillId="0" borderId="0" xfId="75" applyFont="1" applyFill="1" applyBorder="1">
      <alignment/>
      <protection/>
    </xf>
    <xf numFmtId="0" fontId="6" fillId="0" borderId="0" xfId="75" applyFont="1" applyFill="1" applyBorder="1" applyAlignment="1">
      <alignment wrapText="1"/>
      <protection/>
    </xf>
    <xf numFmtId="0" fontId="6" fillId="0" borderId="0" xfId="75" applyFont="1" applyFill="1" applyBorder="1" applyAlignment="1">
      <alignment horizontal="center" vertical="center" wrapText="1"/>
      <protection/>
    </xf>
    <xf numFmtId="3" fontId="6" fillId="0" borderId="0" xfId="75" applyNumberFormat="1" applyFont="1" applyFill="1" applyBorder="1">
      <alignment/>
      <protection/>
    </xf>
    <xf numFmtId="0" fontId="11" fillId="0" borderId="0" xfId="75" applyFont="1" applyFill="1" applyBorder="1" applyAlignment="1">
      <alignment horizontal="center" vertical="center"/>
      <protection/>
    </xf>
    <xf numFmtId="0" fontId="11" fillId="0" borderId="0" xfId="75" applyFont="1" applyFill="1" applyBorder="1" applyAlignment="1">
      <alignment horizontal="center" vertical="top"/>
      <protection/>
    </xf>
    <xf numFmtId="0" fontId="11" fillId="0" borderId="0" xfId="75" applyFont="1" applyFill="1" applyBorder="1" applyAlignment="1">
      <alignment horizontal="center" vertical="center" wrapText="1"/>
      <protection/>
    </xf>
    <xf numFmtId="3" fontId="11" fillId="0" borderId="0" xfId="75" applyNumberFormat="1" applyFont="1" applyFill="1" applyBorder="1" applyAlignment="1">
      <alignment horizontal="center" vertical="center"/>
      <protection/>
    </xf>
    <xf numFmtId="0" fontId="6" fillId="0" borderId="12" xfId="75" applyFont="1" applyFill="1" applyBorder="1">
      <alignment/>
      <protection/>
    </xf>
    <xf numFmtId="0" fontId="6" fillId="0" borderId="11" xfId="75" applyFont="1" applyFill="1" applyBorder="1" applyAlignment="1">
      <alignment horizontal="center" vertical="top"/>
      <protection/>
    </xf>
    <xf numFmtId="0" fontId="6" fillId="0" borderId="11" xfId="75" applyFont="1" applyFill="1" applyBorder="1" applyAlignment="1">
      <alignment wrapText="1"/>
      <protection/>
    </xf>
    <xf numFmtId="3" fontId="6" fillId="0" borderId="11" xfId="75" applyNumberFormat="1" applyFont="1" applyFill="1" applyBorder="1" applyAlignment="1">
      <alignment horizontal="right"/>
      <protection/>
    </xf>
    <xf numFmtId="0" fontId="6" fillId="0" borderId="0" xfId="75" applyFont="1" applyFill="1" applyBorder="1" applyAlignment="1">
      <alignment vertical="center"/>
      <protection/>
    </xf>
    <xf numFmtId="0" fontId="6" fillId="0" borderId="11" xfId="75" applyFont="1" applyFill="1" applyBorder="1">
      <alignment/>
      <protection/>
    </xf>
    <xf numFmtId="0" fontId="6" fillId="0" borderId="11" xfId="75" applyFont="1" applyFill="1" applyBorder="1" applyAlignment="1">
      <alignment horizontal="center" vertical="center"/>
      <protection/>
    </xf>
    <xf numFmtId="3" fontId="6" fillId="0" borderId="11" xfId="75" applyNumberFormat="1" applyFont="1" applyFill="1" applyBorder="1" applyAlignment="1">
      <alignment horizontal="center" vertical="center"/>
      <protection/>
    </xf>
    <xf numFmtId="0" fontId="6" fillId="0" borderId="12" xfId="75" applyFont="1" applyFill="1" applyBorder="1" applyAlignment="1">
      <alignment/>
      <protection/>
    </xf>
    <xf numFmtId="0" fontId="6" fillId="0" borderId="11" xfId="75" applyFont="1" applyFill="1" applyBorder="1" applyAlignment="1">
      <alignment horizontal="center"/>
      <protection/>
    </xf>
    <xf numFmtId="0" fontId="6" fillId="0" borderId="0" xfId="75" applyFont="1" applyFill="1" applyBorder="1" applyAlignment="1">
      <alignment/>
      <protection/>
    </xf>
    <xf numFmtId="0" fontId="6" fillId="0" borderId="133" xfId="75" applyFont="1" applyFill="1" applyBorder="1">
      <alignment/>
      <protection/>
    </xf>
    <xf numFmtId="0" fontId="6" fillId="0" borderId="131" xfId="75" applyFont="1" applyFill="1" applyBorder="1" applyAlignment="1">
      <alignment horizontal="center" vertical="top"/>
      <protection/>
    </xf>
    <xf numFmtId="0" fontId="13" fillId="0" borderId="117" xfId="75" applyFont="1" applyFill="1" applyBorder="1" applyAlignment="1">
      <alignment vertical="center"/>
      <protection/>
    </xf>
    <xf numFmtId="0" fontId="13" fillId="0" borderId="128" xfId="75" applyFont="1" applyFill="1" applyBorder="1" applyAlignment="1">
      <alignment horizontal="center" vertical="center"/>
      <protection/>
    </xf>
    <xf numFmtId="0" fontId="6" fillId="0" borderId="128" xfId="75" applyFont="1" applyFill="1" applyBorder="1" applyAlignment="1">
      <alignment horizontal="center" vertical="center"/>
      <protection/>
    </xf>
    <xf numFmtId="3" fontId="13" fillId="0" borderId="128" xfId="75" applyNumberFormat="1" applyFont="1" applyFill="1" applyBorder="1" applyAlignment="1">
      <alignment vertical="center"/>
      <protection/>
    </xf>
    <xf numFmtId="0" fontId="13" fillId="0" borderId="0" xfId="75" applyFont="1" applyFill="1" applyBorder="1" applyAlignment="1">
      <alignment vertical="center"/>
      <protection/>
    </xf>
    <xf numFmtId="0" fontId="27" fillId="0" borderId="0" xfId="75" applyFont="1" applyFill="1" applyBorder="1" applyAlignment="1">
      <alignment horizontal="center" vertical="center"/>
      <protection/>
    </xf>
    <xf numFmtId="0" fontId="27" fillId="0" borderId="0" xfId="75" applyFont="1" applyFill="1" applyBorder="1" applyAlignment="1">
      <alignment horizontal="center"/>
      <protection/>
    </xf>
    <xf numFmtId="0" fontId="6" fillId="0" borderId="0" xfId="75" applyFont="1" applyFill="1" applyBorder="1" applyAlignment="1">
      <alignment vertical="top"/>
      <protection/>
    </xf>
    <xf numFmtId="0" fontId="11" fillId="0" borderId="0" xfId="61" applyFont="1" applyFill="1" applyBorder="1">
      <alignment/>
      <protection/>
    </xf>
    <xf numFmtId="3" fontId="11" fillId="0" borderId="0" xfId="75" applyNumberFormat="1" applyFont="1" applyFill="1" applyBorder="1" applyAlignment="1">
      <alignment horizontal="right"/>
      <protection/>
    </xf>
    <xf numFmtId="0" fontId="8" fillId="0" borderId="0" xfId="0" applyFont="1" applyFill="1" applyAlignment="1">
      <alignment/>
    </xf>
    <xf numFmtId="0" fontId="6" fillId="0" borderId="0" xfId="61" applyFont="1" applyFill="1" applyBorder="1" applyAlignment="1">
      <alignment horizontal="center" vertical="top"/>
      <protection/>
    </xf>
    <xf numFmtId="0" fontId="17" fillId="0" borderId="0" xfId="0" applyFont="1" applyFill="1" applyAlignment="1">
      <alignment/>
    </xf>
    <xf numFmtId="0" fontId="6" fillId="0" borderId="14" xfId="75" applyFont="1" applyFill="1" applyBorder="1" applyAlignment="1">
      <alignment vertical="center"/>
      <protection/>
    </xf>
    <xf numFmtId="0" fontId="6" fillId="0" borderId="132" xfId="75" applyFont="1" applyFill="1" applyBorder="1" applyAlignment="1">
      <alignment horizontal="center" vertical="center"/>
      <protection/>
    </xf>
    <xf numFmtId="0" fontId="13" fillId="0" borderId="132" xfId="75" applyFont="1" applyFill="1" applyBorder="1" applyAlignment="1">
      <alignment horizontal="left" vertical="center" wrapText="1"/>
      <protection/>
    </xf>
    <xf numFmtId="3" fontId="6" fillId="0" borderId="132" xfId="75" applyNumberFormat="1" applyFont="1" applyFill="1" applyBorder="1" applyAlignment="1">
      <alignment vertical="center"/>
      <protection/>
    </xf>
    <xf numFmtId="3" fontId="6" fillId="0" borderId="131" xfId="75" applyNumberFormat="1" applyFont="1" applyFill="1" applyBorder="1">
      <alignment/>
      <protection/>
    </xf>
    <xf numFmtId="0" fontId="6" fillId="0" borderId="117" xfId="75" applyFont="1" applyFill="1" applyBorder="1" applyAlignment="1">
      <alignment vertical="center"/>
      <protection/>
    </xf>
    <xf numFmtId="0" fontId="13" fillId="0" borderId="128" xfId="75" applyFont="1" applyFill="1" applyBorder="1" applyAlignment="1">
      <alignment horizontal="left" vertical="center" wrapText="1"/>
      <protection/>
    </xf>
    <xf numFmtId="0" fontId="6" fillId="0" borderId="128" xfId="75" applyFont="1" applyFill="1" applyBorder="1" applyAlignment="1">
      <alignment horizontal="center" vertical="center" wrapText="1"/>
      <protection/>
    </xf>
    <xf numFmtId="3" fontId="6" fillId="0" borderId="129" xfId="75" applyNumberFormat="1" applyFont="1" applyFill="1" applyBorder="1" applyAlignment="1">
      <alignment vertical="center"/>
      <protection/>
    </xf>
    <xf numFmtId="3" fontId="13" fillId="0" borderId="118" xfId="75" applyNumberFormat="1" applyFont="1" applyFill="1" applyBorder="1" applyAlignment="1">
      <alignment horizontal="center" vertical="center" wrapText="1"/>
      <protection/>
    </xf>
    <xf numFmtId="3" fontId="13" fillId="0" borderId="122" xfId="75" applyNumberFormat="1" applyFont="1" applyFill="1" applyBorder="1" applyAlignment="1">
      <alignment horizontal="center" vertical="center" wrapText="1"/>
      <protection/>
    </xf>
    <xf numFmtId="3" fontId="6" fillId="0" borderId="24" xfId="75" applyNumberFormat="1" applyFont="1" applyFill="1" applyBorder="1">
      <alignment/>
      <protection/>
    </xf>
    <xf numFmtId="3" fontId="6" fillId="0" borderId="24" xfId="75" applyNumberFormat="1" applyFont="1" applyFill="1" applyBorder="1" applyAlignment="1">
      <alignment horizontal="center" vertical="top" wrapText="1"/>
      <protection/>
    </xf>
    <xf numFmtId="3" fontId="6" fillId="0" borderId="24" xfId="75" applyNumberFormat="1" applyFont="1" applyFill="1" applyBorder="1" applyAlignment="1">
      <alignment/>
      <protection/>
    </xf>
    <xf numFmtId="3" fontId="6" fillId="0" borderId="24" xfId="75" applyNumberFormat="1" applyFont="1" applyFill="1" applyBorder="1" applyAlignment="1">
      <alignment vertical="top"/>
      <protection/>
    </xf>
    <xf numFmtId="3" fontId="6" fillId="0" borderId="134" xfId="75" applyNumberFormat="1" applyFont="1" applyFill="1" applyBorder="1" applyAlignment="1">
      <alignment vertical="top"/>
      <protection/>
    </xf>
    <xf numFmtId="3" fontId="13" fillId="0" borderId="118" xfId="75" applyNumberFormat="1" applyFont="1" applyFill="1" applyBorder="1" applyAlignment="1">
      <alignment vertical="center"/>
      <protection/>
    </xf>
    <xf numFmtId="3" fontId="6" fillId="0" borderId="0" xfId="0" applyNumberFormat="1" applyFont="1" applyFill="1" applyBorder="1" applyAlignment="1">
      <alignment horizontal="left"/>
    </xf>
    <xf numFmtId="3" fontId="6" fillId="0" borderId="0" xfId="61" applyNumberFormat="1" applyFont="1" applyFill="1" applyBorder="1">
      <alignment/>
      <protection/>
    </xf>
    <xf numFmtId="3" fontId="6" fillId="0" borderId="24" xfId="75" applyNumberFormat="1" applyFont="1" applyFill="1" applyBorder="1" applyAlignment="1">
      <alignment vertical="top" wrapText="1"/>
      <protection/>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3" fontId="13" fillId="0" borderId="24" xfId="75" applyNumberFormat="1" applyFont="1" applyFill="1" applyBorder="1" applyAlignment="1">
      <alignment vertical="top"/>
      <protection/>
    </xf>
    <xf numFmtId="0" fontId="0" fillId="0" borderId="0" xfId="0" applyFont="1" applyFill="1" applyAlignment="1">
      <alignment vertical="center"/>
    </xf>
    <xf numFmtId="3" fontId="13" fillId="0" borderId="11" xfId="75" applyNumberFormat="1" applyFont="1" applyFill="1" applyBorder="1">
      <alignment/>
      <protection/>
    </xf>
    <xf numFmtId="3" fontId="13" fillId="0" borderId="11" xfId="75" applyNumberFormat="1" applyFont="1" applyFill="1" applyBorder="1" applyAlignment="1">
      <alignment/>
      <protection/>
    </xf>
    <xf numFmtId="3" fontId="13" fillId="0" borderId="11" xfId="75" applyNumberFormat="1" applyFont="1" applyFill="1" applyBorder="1" applyAlignment="1">
      <alignment horizontal="right"/>
      <protection/>
    </xf>
    <xf numFmtId="3" fontId="13" fillId="0" borderId="22" xfId="75" applyNumberFormat="1" applyFont="1" applyFill="1" applyBorder="1">
      <alignment/>
      <protection/>
    </xf>
    <xf numFmtId="3" fontId="13" fillId="0" borderId="22" xfId="75" applyNumberFormat="1" applyFont="1" applyFill="1" applyBorder="1" applyAlignment="1">
      <alignment/>
      <protection/>
    </xf>
    <xf numFmtId="3" fontId="13" fillId="0" borderId="22" xfId="75" applyNumberFormat="1" applyFont="1" applyFill="1" applyBorder="1" applyAlignment="1">
      <alignment vertical="top"/>
      <protection/>
    </xf>
    <xf numFmtId="3" fontId="13" fillId="0" borderId="11" xfId="75" applyNumberFormat="1" applyFont="1" applyFill="1" applyBorder="1" applyAlignment="1">
      <alignment vertical="top"/>
      <protection/>
    </xf>
    <xf numFmtId="3" fontId="13" fillId="0" borderId="135" xfId="75" applyNumberFormat="1" applyFont="1" applyFill="1" applyBorder="1" applyAlignment="1">
      <alignment vertical="top"/>
      <protection/>
    </xf>
    <xf numFmtId="3" fontId="13" fillId="0" borderId="129" xfId="75" applyNumberFormat="1" applyFont="1" applyFill="1" applyBorder="1" applyAlignment="1">
      <alignment vertical="center"/>
      <protection/>
    </xf>
    <xf numFmtId="3" fontId="13" fillId="0" borderId="132" xfId="75" applyNumberFormat="1" applyFont="1" applyFill="1" applyBorder="1" applyAlignment="1">
      <alignment vertical="center"/>
      <protection/>
    </xf>
    <xf numFmtId="3" fontId="13" fillId="0" borderId="0" xfId="75" applyNumberFormat="1" applyFont="1" applyFill="1" applyBorder="1">
      <alignment/>
      <protection/>
    </xf>
    <xf numFmtId="3" fontId="13" fillId="0" borderId="136" xfId="75" applyNumberFormat="1" applyFont="1" applyFill="1" applyBorder="1" applyAlignment="1">
      <alignment vertical="center"/>
      <protection/>
    </xf>
    <xf numFmtId="3" fontId="11" fillId="0" borderId="0" xfId="63" applyNumberFormat="1" applyFont="1" applyFill="1" applyBorder="1" applyAlignment="1">
      <alignment horizontal="left" vertical="center"/>
      <protection/>
    </xf>
    <xf numFmtId="3" fontId="11" fillId="0" borderId="0" xfId="0" applyNumberFormat="1" applyFont="1" applyFill="1" applyBorder="1" applyAlignment="1">
      <alignment/>
    </xf>
    <xf numFmtId="3" fontId="29" fillId="0" borderId="0" xfId="0" applyNumberFormat="1" applyFont="1" applyFill="1" applyBorder="1" applyAlignment="1">
      <alignment/>
    </xf>
    <xf numFmtId="3" fontId="11" fillId="0" borderId="0" xfId="63" applyNumberFormat="1" applyFont="1" applyFill="1" applyAlignment="1">
      <alignment horizontal="center" vertical="center"/>
      <protection/>
    </xf>
    <xf numFmtId="3" fontId="11" fillId="0" borderId="0" xfId="63" applyNumberFormat="1" applyFont="1" applyFill="1" applyBorder="1">
      <alignment/>
      <protection/>
    </xf>
    <xf numFmtId="3" fontId="6" fillId="0" borderId="10" xfId="63" applyNumberFormat="1" applyFont="1" applyFill="1" applyBorder="1" applyAlignment="1">
      <alignment horizontal="center" vertical="center"/>
      <protection/>
    </xf>
    <xf numFmtId="3" fontId="6" fillId="0" borderId="116" xfId="63" applyNumberFormat="1" applyFont="1" applyFill="1" applyBorder="1" applyAlignment="1">
      <alignment horizontal="center" vertical="center" textRotation="90"/>
      <protection/>
    </xf>
    <xf numFmtId="0" fontId="28" fillId="0" borderId="116" xfId="76" applyFont="1" applyFill="1" applyBorder="1" applyAlignment="1">
      <alignment horizontal="left" vertical="center" wrapText="1"/>
      <protection/>
    </xf>
    <xf numFmtId="0" fontId="6" fillId="0" borderId="11" xfId="66" applyFont="1" applyFill="1" applyBorder="1" applyAlignment="1">
      <alignment vertical="top" wrapText="1"/>
      <protection/>
    </xf>
    <xf numFmtId="0" fontId="6" fillId="0" borderId="11" xfId="66" applyFont="1" applyFill="1" applyBorder="1" applyAlignment="1">
      <alignment vertical="center" wrapText="1"/>
      <protection/>
    </xf>
    <xf numFmtId="3" fontId="6" fillId="0" borderId="131" xfId="75" applyNumberFormat="1" applyFont="1" applyFill="1" applyBorder="1" applyAlignment="1">
      <alignment horizontal="right"/>
      <protection/>
    </xf>
    <xf numFmtId="3" fontId="11" fillId="0" borderId="0" xfId="61" applyNumberFormat="1" applyFont="1" applyFill="1" applyBorder="1" applyAlignment="1">
      <alignment horizontal="left" vertical="top"/>
      <protection/>
    </xf>
    <xf numFmtId="0" fontId="6" fillId="0" borderId="131" xfId="66" applyFont="1" applyFill="1" applyBorder="1" applyAlignment="1">
      <alignment wrapText="1"/>
      <protection/>
    </xf>
    <xf numFmtId="0" fontId="11" fillId="0" borderId="0" xfId="75" applyFont="1" applyFill="1" applyBorder="1" applyAlignment="1">
      <alignment horizontal="center"/>
      <protection/>
    </xf>
    <xf numFmtId="0" fontId="6" fillId="0" borderId="12" xfId="75" applyFont="1" applyFill="1" applyBorder="1" applyAlignment="1">
      <alignment horizontal="center" vertical="center"/>
      <protection/>
    </xf>
    <xf numFmtId="0" fontId="6" fillId="0" borderId="11" xfId="75" applyFont="1" applyFill="1" applyBorder="1" applyAlignment="1">
      <alignment vertical="center"/>
      <protection/>
    </xf>
    <xf numFmtId="0" fontId="6" fillId="0" borderId="11" xfId="75" applyFont="1" applyFill="1" applyBorder="1" applyAlignment="1">
      <alignment vertical="top"/>
      <protection/>
    </xf>
    <xf numFmtId="0" fontId="6" fillId="0" borderId="133" xfId="75" applyFont="1" applyFill="1" applyBorder="1" applyAlignment="1">
      <alignment horizontal="center" vertical="center"/>
      <protection/>
    </xf>
    <xf numFmtId="3" fontId="13" fillId="0" borderId="0" xfId="75" applyNumberFormat="1" applyFont="1" applyFill="1" applyBorder="1" applyAlignment="1">
      <alignment vertical="center"/>
      <protection/>
    </xf>
    <xf numFmtId="3" fontId="6" fillId="0" borderId="24" xfId="75" applyNumberFormat="1" applyFont="1" applyFill="1" applyBorder="1" applyAlignment="1">
      <alignment horizontal="right"/>
      <protection/>
    </xf>
    <xf numFmtId="0" fontId="13" fillId="0" borderId="117" xfId="75" applyFont="1" applyFill="1" applyBorder="1" applyAlignment="1">
      <alignment horizontal="center" vertical="center"/>
      <protection/>
    </xf>
    <xf numFmtId="0" fontId="13" fillId="0" borderId="128" xfId="66" applyFont="1" applyFill="1" applyBorder="1" applyAlignment="1">
      <alignment horizontal="center" vertical="center" wrapText="1"/>
      <protection/>
    </xf>
    <xf numFmtId="3" fontId="13" fillId="0" borderId="128" xfId="66" applyNumberFormat="1" applyFont="1" applyFill="1" applyBorder="1" applyAlignment="1">
      <alignment vertical="center" wrapText="1"/>
      <protection/>
    </xf>
    <xf numFmtId="3" fontId="6" fillId="0" borderId="11" xfId="66" applyNumberFormat="1" applyFont="1" applyFill="1" applyBorder="1" applyAlignment="1">
      <alignment horizontal="center" vertical="center" wrapText="1"/>
      <protection/>
    </xf>
    <xf numFmtId="3" fontId="13" fillId="0" borderId="128" xfId="66" applyNumberFormat="1" applyFont="1" applyFill="1" applyBorder="1" applyAlignment="1">
      <alignment horizontal="center" vertical="center" wrapText="1"/>
      <protection/>
    </xf>
    <xf numFmtId="0" fontId="28" fillId="0" borderId="116" xfId="76" applyFont="1" applyFill="1" applyBorder="1" applyAlignment="1">
      <alignment horizontal="left" vertical="center"/>
      <protection/>
    </xf>
    <xf numFmtId="0" fontId="13" fillId="0" borderId="11" xfId="75" applyFont="1" applyFill="1" applyBorder="1" applyAlignment="1">
      <alignment vertical="center" wrapText="1"/>
      <protection/>
    </xf>
    <xf numFmtId="0" fontId="6" fillId="0" borderId="131" xfId="75" applyFont="1" applyFill="1" applyBorder="1" applyAlignment="1">
      <alignment vertical="center" wrapText="1"/>
      <protection/>
    </xf>
    <xf numFmtId="0" fontId="17" fillId="0" borderId="0" xfId="0" applyFont="1" applyFill="1" applyBorder="1" applyAlignment="1">
      <alignment/>
    </xf>
    <xf numFmtId="0" fontId="6" fillId="0" borderId="10" xfId="76" applyFont="1" applyFill="1" applyBorder="1" applyAlignment="1">
      <alignment horizontal="center" vertical="center"/>
      <protection/>
    </xf>
    <xf numFmtId="0" fontId="6" fillId="0" borderId="116" xfId="76" applyFont="1" applyFill="1" applyBorder="1" applyAlignment="1">
      <alignment horizontal="center" vertical="center"/>
      <protection/>
    </xf>
    <xf numFmtId="0" fontId="13" fillId="0" borderId="116" xfId="76" applyFont="1" applyFill="1" applyBorder="1" applyAlignment="1">
      <alignment horizontal="center" vertical="center"/>
      <protection/>
    </xf>
    <xf numFmtId="0" fontId="17" fillId="0" borderId="0" xfId="0" applyFont="1" applyFill="1" applyAlignment="1">
      <alignment vertical="center"/>
    </xf>
    <xf numFmtId="0" fontId="6" fillId="0" borderId="12" xfId="76" applyFont="1" applyFill="1" applyBorder="1" applyAlignment="1">
      <alignment horizontal="center" vertical="center"/>
      <protection/>
    </xf>
    <xf numFmtId="0" fontId="6" fillId="0" borderId="11" xfId="76" applyFont="1" applyFill="1" applyBorder="1" applyAlignment="1">
      <alignment horizontal="center" vertical="center"/>
      <protection/>
    </xf>
    <xf numFmtId="0" fontId="6" fillId="0" borderId="131" xfId="76" applyFont="1" applyFill="1" applyBorder="1" applyAlignment="1">
      <alignment horizontal="center" vertical="center"/>
      <protection/>
    </xf>
    <xf numFmtId="0" fontId="13" fillId="0" borderId="117" xfId="76" applyFont="1" applyFill="1" applyBorder="1" applyAlignment="1">
      <alignment horizontal="center" vertical="center"/>
      <protection/>
    </xf>
    <xf numFmtId="0" fontId="13" fillId="0" borderId="128" xfId="76" applyFont="1" applyFill="1" applyBorder="1" applyAlignment="1">
      <alignment horizontal="center" vertical="center"/>
      <protection/>
    </xf>
    <xf numFmtId="3" fontId="13" fillId="0" borderId="0" xfId="66" applyNumberFormat="1" applyFont="1" applyFill="1" applyBorder="1" applyAlignment="1">
      <alignment vertical="center" wrapText="1"/>
      <protection/>
    </xf>
    <xf numFmtId="0" fontId="13" fillId="0" borderId="125" xfId="76" applyFont="1" applyFill="1" applyBorder="1" applyAlignment="1">
      <alignment horizontal="center" vertical="center"/>
      <protection/>
    </xf>
    <xf numFmtId="0" fontId="13" fillId="0" borderId="126" xfId="76" applyFont="1" applyFill="1" applyBorder="1" applyAlignment="1">
      <alignment horizontal="center" vertical="center"/>
      <protection/>
    </xf>
    <xf numFmtId="3" fontId="13" fillId="0" borderId="126" xfId="66" applyNumberFormat="1" applyFont="1" applyFill="1" applyBorder="1" applyAlignment="1">
      <alignment vertical="center" wrapText="1"/>
      <protection/>
    </xf>
    <xf numFmtId="3" fontId="13" fillId="0" borderId="126" xfId="66" applyNumberFormat="1" applyFont="1" applyFill="1" applyBorder="1" applyAlignment="1">
      <alignment horizontal="center" vertical="center" wrapText="1"/>
      <protection/>
    </xf>
    <xf numFmtId="0" fontId="11" fillId="0" borderId="0" xfId="61" applyFont="1" applyFill="1" applyBorder="1" applyAlignment="1">
      <alignment horizontal="center"/>
      <protection/>
    </xf>
    <xf numFmtId="3" fontId="11" fillId="0" borderId="0" xfId="76" applyNumberFormat="1" applyFont="1" applyFill="1" applyBorder="1" applyAlignment="1">
      <alignment horizontal="center" vertical="center"/>
      <protection/>
    </xf>
    <xf numFmtId="3" fontId="13" fillId="0" borderId="131" xfId="75" applyNumberFormat="1" applyFont="1" applyFill="1" applyBorder="1" applyAlignment="1">
      <alignment horizontal="right"/>
      <protection/>
    </xf>
    <xf numFmtId="3" fontId="11" fillId="0" borderId="0" xfId="61" applyNumberFormat="1" applyFont="1" applyFill="1" applyBorder="1" applyAlignment="1">
      <alignment horizontal="right"/>
      <protection/>
    </xf>
    <xf numFmtId="3" fontId="6" fillId="0" borderId="11" xfId="66" applyNumberFormat="1" applyFont="1" applyFill="1" applyBorder="1" applyAlignment="1">
      <alignment horizontal="right"/>
      <protection/>
    </xf>
    <xf numFmtId="3" fontId="13" fillId="0" borderId="11" xfId="66" applyNumberFormat="1" applyFont="1" applyFill="1" applyBorder="1" applyAlignment="1">
      <alignment horizontal="right" wrapText="1"/>
      <protection/>
    </xf>
    <xf numFmtId="3" fontId="6" fillId="0" borderId="131" xfId="66" applyNumberFormat="1" applyFont="1" applyFill="1" applyBorder="1" applyAlignment="1">
      <alignment horizontal="right"/>
      <protection/>
    </xf>
    <xf numFmtId="3" fontId="13" fillId="0" borderId="0" xfId="75" applyNumberFormat="1" applyFont="1" applyFill="1" applyBorder="1" applyAlignment="1">
      <alignment horizontal="right"/>
      <protection/>
    </xf>
    <xf numFmtId="3" fontId="11" fillId="0" borderId="0" xfId="76" applyNumberFormat="1" applyFont="1" applyFill="1" applyBorder="1" applyAlignment="1">
      <alignment horizontal="right"/>
      <protection/>
    </xf>
    <xf numFmtId="3" fontId="13" fillId="0" borderId="116" xfId="75" applyNumberFormat="1" applyFont="1" applyFill="1" applyBorder="1" applyAlignment="1">
      <alignment horizontal="right" wrapText="1"/>
      <protection/>
    </xf>
    <xf numFmtId="3" fontId="13" fillId="0" borderId="128" xfId="75" applyNumberFormat="1" applyFont="1" applyFill="1" applyBorder="1" applyAlignment="1">
      <alignment horizontal="right"/>
      <protection/>
    </xf>
    <xf numFmtId="3" fontId="13" fillId="0" borderId="116" xfId="76" applyNumberFormat="1" applyFont="1" applyFill="1" applyBorder="1" applyAlignment="1">
      <alignment horizontal="right"/>
      <protection/>
    </xf>
    <xf numFmtId="3" fontId="6" fillId="0" borderId="116" xfId="75" applyNumberFormat="1" applyFont="1" applyFill="1" applyBorder="1" applyAlignment="1">
      <alignment horizontal="right"/>
      <protection/>
    </xf>
    <xf numFmtId="3" fontId="13" fillId="0" borderId="116" xfId="75" applyNumberFormat="1" applyFont="1" applyFill="1" applyBorder="1" applyAlignment="1">
      <alignment horizontal="right"/>
      <protection/>
    </xf>
    <xf numFmtId="3" fontId="13" fillId="0" borderId="11" xfId="66" applyNumberFormat="1" applyFont="1" applyFill="1" applyBorder="1" applyAlignment="1">
      <alignment horizontal="right"/>
      <protection/>
    </xf>
    <xf numFmtId="3" fontId="13" fillId="0" borderId="131" xfId="66" applyNumberFormat="1" applyFont="1" applyFill="1" applyBorder="1" applyAlignment="1">
      <alignment horizontal="right"/>
      <protection/>
    </xf>
    <xf numFmtId="3" fontId="13" fillId="0" borderId="128" xfId="66" applyNumberFormat="1" applyFont="1" applyFill="1" applyBorder="1" applyAlignment="1">
      <alignment horizontal="right" wrapText="1"/>
      <protection/>
    </xf>
    <xf numFmtId="3" fontId="13" fillId="0" borderId="126" xfId="66" applyNumberFormat="1" applyFont="1" applyFill="1" applyBorder="1" applyAlignment="1">
      <alignment horizontal="right" wrapText="1"/>
      <protection/>
    </xf>
    <xf numFmtId="3" fontId="11" fillId="0" borderId="0" xfId="76" applyNumberFormat="1" applyFont="1" applyFill="1" applyBorder="1" applyAlignment="1">
      <alignment horizontal="right" wrapText="1"/>
      <protection/>
    </xf>
    <xf numFmtId="3" fontId="29" fillId="0" borderId="0" xfId="76" applyNumberFormat="1" applyFont="1" applyFill="1" applyBorder="1" applyAlignment="1">
      <alignment horizontal="right"/>
      <protection/>
    </xf>
    <xf numFmtId="0" fontId="11" fillId="0" borderId="0" xfId="75" applyFont="1" applyFill="1" applyBorder="1">
      <alignment/>
      <protection/>
    </xf>
    <xf numFmtId="3" fontId="11" fillId="0" borderId="0" xfId="76" applyNumberFormat="1" applyFont="1" applyFill="1" applyBorder="1" applyAlignment="1">
      <alignment horizontal="center"/>
      <protection/>
    </xf>
    <xf numFmtId="0" fontId="8" fillId="0" borderId="0" xfId="0" applyFont="1" applyFill="1" applyAlignment="1">
      <alignment horizontal="center"/>
    </xf>
    <xf numFmtId="0" fontId="30" fillId="0" borderId="0" xfId="75" applyFont="1" applyFill="1" applyBorder="1" applyAlignment="1">
      <alignment horizontal="center" vertical="center"/>
      <protection/>
    </xf>
    <xf numFmtId="3" fontId="13" fillId="0" borderId="11" xfId="76" applyNumberFormat="1" applyFont="1" applyFill="1" applyBorder="1" applyAlignment="1">
      <alignment horizontal="right"/>
      <protection/>
    </xf>
    <xf numFmtId="0" fontId="6" fillId="0" borderId="133" xfId="76" applyFont="1" applyFill="1" applyBorder="1" applyAlignment="1">
      <alignment horizontal="center" vertical="center"/>
      <protection/>
    </xf>
    <xf numFmtId="0" fontId="11" fillId="0" borderId="0" xfId="75" applyFont="1" applyFill="1" applyBorder="1" applyAlignment="1">
      <alignment wrapText="1"/>
      <protection/>
    </xf>
    <xf numFmtId="3" fontId="29" fillId="0" borderId="0" xfId="75" applyNumberFormat="1" applyFont="1" applyFill="1" applyBorder="1" applyAlignment="1">
      <alignment horizontal="right"/>
      <protection/>
    </xf>
    <xf numFmtId="3" fontId="11" fillId="0" borderId="0" xfId="75" applyNumberFormat="1" applyFont="1" applyFill="1" applyBorder="1" applyAlignment="1">
      <alignment horizontal="center"/>
      <protection/>
    </xf>
    <xf numFmtId="3" fontId="13" fillId="0" borderId="122" xfId="75" applyNumberFormat="1" applyFont="1" applyFill="1" applyBorder="1" applyAlignment="1">
      <alignment horizontal="right" wrapText="1"/>
      <protection/>
    </xf>
    <xf numFmtId="3" fontId="6" fillId="0" borderId="24" xfId="66" applyNumberFormat="1" applyFont="1" applyFill="1" applyBorder="1" applyAlignment="1">
      <alignment horizontal="right"/>
      <protection/>
    </xf>
    <xf numFmtId="3" fontId="6" fillId="0" borderId="134" xfId="75" applyNumberFormat="1" applyFont="1" applyFill="1" applyBorder="1" applyAlignment="1">
      <alignment horizontal="right"/>
      <protection/>
    </xf>
    <xf numFmtId="3" fontId="13" fillId="0" borderId="118" xfId="75" applyNumberFormat="1" applyFont="1" applyFill="1" applyBorder="1" applyAlignment="1">
      <alignment horizontal="right"/>
      <protection/>
    </xf>
    <xf numFmtId="3" fontId="6" fillId="0" borderId="122" xfId="75" applyNumberFormat="1" applyFont="1" applyFill="1" applyBorder="1" applyAlignment="1">
      <alignment horizontal="right"/>
      <protection/>
    </xf>
    <xf numFmtId="3" fontId="13" fillId="0" borderId="118" xfId="66" applyNumberFormat="1" applyFont="1" applyFill="1" applyBorder="1" applyAlignment="1">
      <alignment horizontal="right" wrapText="1"/>
      <protection/>
    </xf>
    <xf numFmtId="3" fontId="13" fillId="0" borderId="127" xfId="66" applyNumberFormat="1" applyFont="1" applyFill="1" applyBorder="1" applyAlignment="1">
      <alignment horizontal="right" wrapText="1"/>
      <protection/>
    </xf>
    <xf numFmtId="0" fontId="30" fillId="0" borderId="0" xfId="61" applyFont="1" applyFill="1" applyBorder="1">
      <alignment/>
      <protection/>
    </xf>
    <xf numFmtId="0" fontId="20" fillId="0" borderId="0" xfId="75" applyFont="1" applyFill="1" applyBorder="1">
      <alignment/>
      <protection/>
    </xf>
    <xf numFmtId="0" fontId="30" fillId="0" borderId="0" xfId="75" applyFont="1" applyFill="1" applyBorder="1">
      <alignment/>
      <protection/>
    </xf>
    <xf numFmtId="0" fontId="20" fillId="0" borderId="0" xfId="75" applyFont="1" applyFill="1" applyBorder="1" applyAlignment="1">
      <alignment vertical="center"/>
      <protection/>
    </xf>
    <xf numFmtId="3" fontId="23" fillId="0" borderId="0" xfId="75" applyNumberFormat="1" applyFont="1" applyFill="1" applyBorder="1" applyAlignment="1">
      <alignment vertical="center"/>
      <protection/>
    </xf>
    <xf numFmtId="3" fontId="23" fillId="0" borderId="0" xfId="66" applyNumberFormat="1" applyFont="1" applyFill="1" applyBorder="1" applyAlignment="1">
      <alignment vertical="center" wrapText="1"/>
      <protection/>
    </xf>
    <xf numFmtId="3" fontId="11" fillId="0" borderId="0" xfId="61" applyNumberFormat="1" applyFont="1" applyFill="1" applyBorder="1" applyAlignment="1">
      <alignment horizontal="center" vertical="center"/>
      <protection/>
    </xf>
    <xf numFmtId="3" fontId="11" fillId="0" borderId="0" xfId="75" applyNumberFormat="1" applyFont="1" applyFill="1" applyBorder="1" applyAlignment="1">
      <alignment horizontal="center" vertical="center" wrapText="1"/>
      <protection/>
    </xf>
    <xf numFmtId="3" fontId="6" fillId="0" borderId="0" xfId="75" applyNumberFormat="1" applyFont="1" applyFill="1" applyBorder="1" applyAlignment="1">
      <alignment horizontal="center" vertical="center" wrapText="1"/>
      <protection/>
    </xf>
    <xf numFmtId="0" fontId="2" fillId="0" borderId="36" xfId="75" applyFont="1" applyFill="1" applyBorder="1" applyAlignment="1">
      <alignment horizontal="center" vertical="center"/>
      <protection/>
    </xf>
    <xf numFmtId="0" fontId="5" fillId="0" borderId="0" xfId="75" applyFont="1" applyFill="1" applyBorder="1" applyAlignment="1">
      <alignment horizontal="center" vertical="center"/>
      <protection/>
    </xf>
    <xf numFmtId="0" fontId="6" fillId="0" borderId="11" xfId="66" applyFont="1" applyBorder="1" applyAlignment="1">
      <alignment wrapText="1"/>
      <protection/>
    </xf>
    <xf numFmtId="3" fontId="2" fillId="0" borderId="11" xfId="63" applyNumberFormat="1" applyFont="1" applyFill="1" applyBorder="1" applyAlignment="1">
      <alignment/>
      <protection/>
    </xf>
    <xf numFmtId="3" fontId="2" fillId="0" borderId="22" xfId="63" applyNumberFormat="1" applyFont="1" applyFill="1" applyBorder="1" applyAlignment="1">
      <alignment/>
      <protection/>
    </xf>
    <xf numFmtId="0" fontId="6" fillId="0" borderId="0" xfId="65" applyFont="1" applyAlignment="1">
      <alignment horizontal="center"/>
      <protection/>
    </xf>
    <xf numFmtId="3" fontId="4" fillId="0" borderId="0" xfId="65" applyNumberFormat="1" applyFont="1" applyAlignment="1">
      <alignment horizontal="center"/>
      <protection/>
    </xf>
    <xf numFmtId="0" fontId="2" fillId="0" borderId="0" xfId="65" applyFont="1" applyAlignment="1">
      <alignment/>
      <protection/>
    </xf>
    <xf numFmtId="0" fontId="2" fillId="0" borderId="0" xfId="0" applyFont="1" applyFill="1" applyBorder="1" applyAlignment="1">
      <alignment horizontal="center"/>
    </xf>
    <xf numFmtId="3" fontId="2" fillId="0" borderId="0" xfId="62" applyNumberFormat="1" applyFont="1" applyBorder="1" applyAlignment="1">
      <alignment horizontal="left"/>
      <protection/>
    </xf>
    <xf numFmtId="0" fontId="2" fillId="0" borderId="0" xfId="0" applyFont="1" applyFill="1" applyBorder="1" applyAlignment="1">
      <alignment/>
    </xf>
    <xf numFmtId="0" fontId="2" fillId="0" borderId="116" xfId="75" applyFont="1" applyFill="1" applyBorder="1" applyAlignment="1">
      <alignment horizontal="left" vertical="center" wrapText="1"/>
      <protection/>
    </xf>
    <xf numFmtId="0" fontId="2" fillId="0" borderId="137" xfId="75" applyFont="1" applyFill="1" applyBorder="1" applyAlignment="1">
      <alignment horizontal="center" vertical="center"/>
      <protection/>
    </xf>
    <xf numFmtId="0" fontId="2" fillId="0" borderId="116" xfId="75" applyFont="1" applyFill="1" applyBorder="1" applyAlignment="1">
      <alignment wrapText="1"/>
      <protection/>
    </xf>
    <xf numFmtId="0" fontId="2" fillId="0" borderId="131" xfId="75" applyFont="1" applyFill="1" applyBorder="1" applyAlignment="1">
      <alignment vertical="center" wrapText="1"/>
      <protection/>
    </xf>
    <xf numFmtId="0" fontId="2" fillId="0" borderId="138" xfId="75" applyFont="1" applyFill="1" applyBorder="1" applyAlignment="1">
      <alignment horizontal="center" vertical="center"/>
      <protection/>
    </xf>
    <xf numFmtId="0" fontId="4" fillId="0" borderId="139" xfId="75" applyFont="1" applyFill="1" applyBorder="1" applyAlignment="1">
      <alignment horizontal="center" vertical="center"/>
      <protection/>
    </xf>
    <xf numFmtId="3" fontId="4" fillId="0" borderId="139" xfId="75" applyNumberFormat="1" applyFont="1" applyFill="1" applyBorder="1" applyAlignment="1">
      <alignment horizontal="right" vertical="center" wrapText="1"/>
      <protection/>
    </xf>
    <xf numFmtId="0" fontId="2" fillId="0" borderId="117" xfId="75" applyFont="1" applyFill="1" applyBorder="1" applyAlignment="1">
      <alignment horizontal="center" vertical="center"/>
      <protection/>
    </xf>
    <xf numFmtId="0" fontId="9" fillId="0" borderId="128" xfId="75" applyFont="1" applyFill="1" applyBorder="1" applyAlignment="1">
      <alignment horizontal="center" vertical="center" wrapText="1"/>
      <protection/>
    </xf>
    <xf numFmtId="3" fontId="9" fillId="0" borderId="128" xfId="75" applyNumberFormat="1" applyFont="1" applyFill="1" applyBorder="1" applyAlignment="1">
      <alignment horizontal="right" vertical="center" wrapText="1"/>
      <protection/>
    </xf>
    <xf numFmtId="0" fontId="5" fillId="0" borderId="0" xfId="75" applyFont="1" applyFill="1" applyBorder="1" applyAlignment="1">
      <alignment vertical="center"/>
      <protection/>
    </xf>
    <xf numFmtId="0" fontId="5" fillId="0" borderId="0" xfId="0" applyFont="1" applyAlignment="1">
      <alignment vertical="top"/>
    </xf>
    <xf numFmtId="0" fontId="2" fillId="0" borderId="0" xfId="75" applyFont="1" applyFill="1" applyBorder="1" applyAlignment="1">
      <alignment/>
      <protection/>
    </xf>
    <xf numFmtId="0" fontId="2" fillId="0" borderId="32" xfId="75" applyFont="1" applyFill="1" applyBorder="1" applyAlignment="1">
      <alignment horizontal="center" vertical="center" wrapText="1"/>
      <protection/>
    </xf>
    <xf numFmtId="0" fontId="4" fillId="0" borderId="0" xfId="75" applyFont="1" applyFill="1" applyBorder="1" applyAlignment="1">
      <alignment vertical="center"/>
      <protection/>
    </xf>
    <xf numFmtId="0" fontId="2" fillId="0" borderId="0" xfId="75" applyFont="1" applyFill="1" applyBorder="1" applyAlignment="1">
      <alignment horizontal="center" vertical="center" wrapText="1"/>
      <protection/>
    </xf>
    <xf numFmtId="0" fontId="4" fillId="0" borderId="0" xfId="0" applyFont="1" applyFill="1" applyBorder="1" applyAlignment="1">
      <alignment/>
    </xf>
    <xf numFmtId="3" fontId="4" fillId="0" borderId="116" xfId="74" applyNumberFormat="1" applyFont="1" applyFill="1" applyBorder="1" applyAlignment="1">
      <alignment vertical="center"/>
      <protection/>
    </xf>
    <xf numFmtId="3" fontId="4" fillId="0" borderId="132" xfId="74" applyNumberFormat="1" applyFont="1" applyFill="1" applyBorder="1" applyAlignment="1">
      <alignment vertical="center"/>
      <protection/>
    </xf>
    <xf numFmtId="3" fontId="4" fillId="0" borderId="116" xfId="75" applyNumberFormat="1" applyFont="1" applyFill="1" applyBorder="1" applyAlignment="1">
      <alignment/>
      <protection/>
    </xf>
    <xf numFmtId="3" fontId="4" fillId="0" borderId="131" xfId="75" applyNumberFormat="1" applyFont="1" applyFill="1" applyBorder="1" applyAlignment="1">
      <alignment vertical="center" wrapText="1"/>
      <protection/>
    </xf>
    <xf numFmtId="3" fontId="4" fillId="0" borderId="131" xfId="75" applyNumberFormat="1" applyFont="1" applyFill="1" applyBorder="1" applyAlignment="1">
      <alignment horizontal="right" vertical="center" wrapText="1"/>
      <protection/>
    </xf>
    <xf numFmtId="0" fontId="12" fillId="0" borderId="0" xfId="71" applyFont="1" applyFill="1" applyAlignment="1">
      <alignment/>
      <protection/>
    </xf>
    <xf numFmtId="0" fontId="12" fillId="0" borderId="0" xfId="0" applyFont="1" applyFill="1" applyAlignment="1">
      <alignment/>
    </xf>
    <xf numFmtId="0" fontId="32" fillId="0" borderId="0" xfId="67" applyFont="1" applyFill="1" applyBorder="1" applyAlignment="1">
      <alignment horizontal="center" vertical="center"/>
      <protection/>
    </xf>
    <xf numFmtId="0" fontId="34" fillId="0" borderId="0" xfId="67" applyFont="1" applyFill="1" applyBorder="1" applyAlignment="1">
      <alignment vertical="center"/>
      <protection/>
    </xf>
    <xf numFmtId="0" fontId="32" fillId="0" borderId="0" xfId="67" applyFont="1" applyFill="1" applyBorder="1" applyAlignment="1">
      <alignment horizontal="center"/>
      <protection/>
    </xf>
    <xf numFmtId="0" fontId="32" fillId="0" borderId="116" xfId="67" applyFont="1" applyFill="1" applyBorder="1" applyAlignment="1">
      <alignment horizontal="center"/>
      <protection/>
    </xf>
    <xf numFmtId="49" fontId="35" fillId="0" borderId="116" xfId="67" applyNumberFormat="1" applyFont="1" applyFill="1" applyBorder="1" applyAlignment="1">
      <alignment horizontal="left"/>
      <protection/>
    </xf>
    <xf numFmtId="3" fontId="34" fillId="0" borderId="116" xfId="67" applyNumberFormat="1" applyFont="1" applyFill="1" applyBorder="1" applyAlignment="1">
      <alignment/>
      <protection/>
    </xf>
    <xf numFmtId="0" fontId="32" fillId="0" borderId="11" xfId="75" applyFont="1" applyFill="1" applyBorder="1" applyAlignment="1">
      <alignment vertical="center" wrapText="1"/>
      <protection/>
    </xf>
    <xf numFmtId="0" fontId="32" fillId="0" borderId="11" xfId="67" applyFont="1" applyFill="1" applyBorder="1" applyAlignment="1">
      <alignment horizontal="center"/>
      <protection/>
    </xf>
    <xf numFmtId="49" fontId="35" fillId="0" borderId="11" xfId="67" applyNumberFormat="1" applyFont="1" applyFill="1" applyBorder="1" applyAlignment="1">
      <alignment horizontal="left"/>
      <protection/>
    </xf>
    <xf numFmtId="3" fontId="34" fillId="0" borderId="11" xfId="67" applyNumberFormat="1" applyFont="1" applyFill="1" applyBorder="1" applyAlignment="1">
      <alignment/>
      <protection/>
    </xf>
    <xf numFmtId="0" fontId="35" fillId="0" borderId="11" xfId="67" applyFont="1" applyFill="1" applyBorder="1" applyAlignment="1">
      <alignment horizontal="left"/>
      <protection/>
    </xf>
    <xf numFmtId="168" fontId="34" fillId="0" borderId="116" xfId="44" applyNumberFormat="1" applyFont="1" applyFill="1" applyBorder="1" applyAlignment="1">
      <alignment horizontal="right" vertical="center" wrapText="1"/>
    </xf>
    <xf numFmtId="0" fontId="32" fillId="0" borderId="0" xfId="67" applyFont="1" applyFill="1" applyBorder="1" applyAlignment="1">
      <alignment vertical="center"/>
      <protection/>
    </xf>
    <xf numFmtId="0" fontId="32" fillId="0" borderId="0" xfId="67" applyFont="1" applyFill="1" applyBorder="1" applyAlignment="1">
      <alignment/>
      <protection/>
    </xf>
    <xf numFmtId="0" fontId="34" fillId="0" borderId="0" xfId="67" applyFont="1" applyFill="1" applyBorder="1" applyAlignment="1">
      <alignment horizontal="left" vertical="center"/>
      <protection/>
    </xf>
    <xf numFmtId="0" fontId="34" fillId="0" borderId="0" xfId="67" applyFont="1" applyFill="1" applyBorder="1" applyAlignment="1">
      <alignment horizontal="right" vertical="center"/>
      <protection/>
    </xf>
    <xf numFmtId="0" fontId="89" fillId="0" borderId="95" xfId="0" applyFont="1" applyBorder="1" applyAlignment="1">
      <alignment horizontal="center" vertical="center" wrapText="1"/>
    </xf>
    <xf numFmtId="0" fontId="32" fillId="0" borderId="95" xfId="67" applyFont="1" applyFill="1" applyBorder="1" applyAlignment="1">
      <alignment horizontal="center"/>
      <protection/>
    </xf>
    <xf numFmtId="49" fontId="35" fillId="0" borderId="95" xfId="67" applyNumberFormat="1" applyFont="1" applyFill="1" applyBorder="1" applyAlignment="1">
      <alignment horizontal="left"/>
      <protection/>
    </xf>
    <xf numFmtId="0" fontId="35" fillId="0" borderId="95" xfId="67" applyFont="1" applyFill="1" applyBorder="1" applyAlignment="1">
      <alignment horizontal="left"/>
      <protection/>
    </xf>
    <xf numFmtId="0" fontId="32" fillId="0" borderId="95" xfId="75" applyFont="1" applyFill="1" applyBorder="1" applyAlignment="1">
      <alignment vertical="center" wrapText="1"/>
      <protection/>
    </xf>
    <xf numFmtId="3" fontId="34" fillId="0" borderId="95" xfId="67" applyNumberFormat="1" applyFont="1" applyFill="1" applyBorder="1" applyAlignment="1">
      <alignment/>
      <protection/>
    </xf>
    <xf numFmtId="0" fontId="32" fillId="0" borderId="0" xfId="67" applyFont="1" applyFill="1" applyBorder="1" applyAlignment="1">
      <alignment horizontal="center" vertical="top"/>
      <protection/>
    </xf>
    <xf numFmtId="0" fontId="34" fillId="0" borderId="0" xfId="67" applyFont="1" applyFill="1" applyBorder="1" applyAlignment="1">
      <alignment vertical="top"/>
      <protection/>
    </xf>
    <xf numFmtId="0" fontId="32" fillId="0" borderId="0" xfId="67" applyFont="1" applyFill="1" applyBorder="1" applyAlignment="1">
      <alignment vertical="top"/>
      <protection/>
    </xf>
    <xf numFmtId="0" fontId="0" fillId="0" borderId="0" xfId="0" applyAlignment="1">
      <alignment vertical="top"/>
    </xf>
    <xf numFmtId="0" fontId="0" fillId="0" borderId="0" xfId="0" applyAlignment="1">
      <alignment/>
    </xf>
    <xf numFmtId="3" fontId="32" fillId="0" borderId="140" xfId="67" applyNumberFormat="1" applyFont="1" applyFill="1" applyBorder="1" applyAlignment="1">
      <alignment horizontal="center"/>
      <protection/>
    </xf>
    <xf numFmtId="3" fontId="12" fillId="0" borderId="21" xfId="0" applyNumberFormat="1" applyFont="1" applyFill="1" applyBorder="1" applyAlignment="1">
      <alignment horizontal="right"/>
    </xf>
    <xf numFmtId="3" fontId="5" fillId="0" borderId="11" xfId="63" applyNumberFormat="1" applyFont="1" applyFill="1" applyBorder="1" applyAlignment="1">
      <alignment horizontal="left" vertical="center" wrapText="1" indent="2"/>
      <protection/>
    </xf>
    <xf numFmtId="0" fontId="16" fillId="0" borderId="0" xfId="0" applyFont="1" applyFill="1" applyBorder="1" applyAlignment="1">
      <alignment horizontal="left" vertical="center" wrapText="1"/>
    </xf>
    <xf numFmtId="3" fontId="16" fillId="0" borderId="72" xfId="0" applyNumberFormat="1" applyFont="1" applyBorder="1" applyAlignment="1">
      <alignment vertical="center"/>
    </xf>
    <xf numFmtId="3" fontId="2" fillId="0" borderId="116" xfId="74" applyNumberFormat="1" applyFont="1" applyFill="1" applyBorder="1" applyAlignment="1">
      <alignment vertical="center"/>
      <protection/>
    </xf>
    <xf numFmtId="3" fontId="2" fillId="0" borderId="122" xfId="74" applyNumberFormat="1" applyFont="1" applyFill="1" applyBorder="1" applyAlignment="1">
      <alignment vertical="center"/>
      <protection/>
    </xf>
    <xf numFmtId="3" fontId="2" fillId="0" borderId="11" xfId="74" applyNumberFormat="1" applyFont="1" applyFill="1" applyBorder="1" applyAlignment="1">
      <alignment vertical="center"/>
      <protection/>
    </xf>
    <xf numFmtId="3" fontId="2" fillId="0" borderId="24" xfId="74" applyNumberFormat="1" applyFont="1" applyFill="1" applyBorder="1" applyAlignment="1">
      <alignment vertical="center"/>
      <protection/>
    </xf>
    <xf numFmtId="0" fontId="2" fillId="0" borderId="132" xfId="75" applyFont="1" applyFill="1" applyBorder="1" applyAlignment="1">
      <alignment horizontal="left" vertical="center" wrapText="1"/>
      <protection/>
    </xf>
    <xf numFmtId="3" fontId="2" fillId="0" borderId="132" xfId="74" applyNumberFormat="1" applyFont="1" applyFill="1" applyBorder="1" applyAlignment="1">
      <alignment vertical="center"/>
      <protection/>
    </xf>
    <xf numFmtId="3" fontId="2" fillId="0" borderId="136" xfId="74" applyNumberFormat="1" applyFont="1" applyFill="1" applyBorder="1" applyAlignment="1">
      <alignment vertical="center"/>
      <protection/>
    </xf>
    <xf numFmtId="3" fontId="2" fillId="0" borderId="11" xfId="75" applyNumberFormat="1" applyFont="1" applyFill="1" applyBorder="1" applyAlignment="1">
      <alignment horizontal="right" vertical="center" wrapText="1"/>
      <protection/>
    </xf>
    <xf numFmtId="3" fontId="2" fillId="0" borderId="24" xfId="75" applyNumberFormat="1" applyFont="1" applyFill="1" applyBorder="1" applyAlignment="1">
      <alignment horizontal="right" vertical="center" wrapText="1"/>
      <protection/>
    </xf>
    <xf numFmtId="0" fontId="9" fillId="0" borderId="13" xfId="75" applyFont="1" applyFill="1" applyBorder="1" applyAlignment="1">
      <alignment horizontal="center" vertical="center"/>
      <protection/>
    </xf>
    <xf numFmtId="3" fontId="9" fillId="0" borderId="141" xfId="75" applyNumberFormat="1" applyFont="1" applyFill="1" applyBorder="1" applyAlignment="1">
      <alignment vertical="center"/>
      <protection/>
    </xf>
    <xf numFmtId="3" fontId="2" fillId="0" borderId="116" xfId="75" applyNumberFormat="1" applyFont="1" applyFill="1" applyBorder="1" applyAlignment="1">
      <alignment/>
      <protection/>
    </xf>
    <xf numFmtId="3" fontId="2" fillId="0" borderId="122" xfId="75" applyNumberFormat="1" applyFont="1" applyFill="1" applyBorder="1" applyAlignment="1">
      <alignment/>
      <protection/>
    </xf>
    <xf numFmtId="3" fontId="2" fillId="0" borderId="11" xfId="75" applyNumberFormat="1" applyFont="1" applyFill="1" applyBorder="1" applyAlignment="1">
      <alignment vertical="center"/>
      <protection/>
    </xf>
    <xf numFmtId="3" fontId="2" fillId="0" borderId="24" xfId="75" applyNumberFormat="1" applyFont="1" applyFill="1" applyBorder="1" applyAlignment="1">
      <alignment vertical="center"/>
      <protection/>
    </xf>
    <xf numFmtId="3" fontId="2" fillId="0" borderId="131" xfId="75" applyNumberFormat="1" applyFont="1" applyFill="1" applyBorder="1" applyAlignment="1">
      <alignment horizontal="right" vertical="center" wrapText="1"/>
      <protection/>
    </xf>
    <xf numFmtId="3" fontId="2" fillId="0" borderId="134" xfId="75" applyNumberFormat="1" applyFont="1" applyFill="1" applyBorder="1" applyAlignment="1">
      <alignment horizontal="right" vertical="center" wrapText="1"/>
      <protection/>
    </xf>
    <xf numFmtId="3" fontId="4" fillId="0" borderId="142" xfId="75" applyNumberFormat="1" applyFont="1" applyFill="1" applyBorder="1" applyAlignment="1">
      <alignment horizontal="right" vertical="center" wrapText="1"/>
      <protection/>
    </xf>
    <xf numFmtId="3" fontId="9" fillId="0" borderId="118" xfId="75" applyNumberFormat="1" applyFont="1" applyFill="1" applyBorder="1" applyAlignment="1">
      <alignment horizontal="right" vertical="center" wrapText="1"/>
      <protection/>
    </xf>
    <xf numFmtId="0" fontId="4" fillId="0" borderId="0" xfId="0" applyFont="1" applyAlignment="1">
      <alignment horizontal="center" vertical="center"/>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Alignment="1">
      <alignment horizontal="left"/>
    </xf>
    <xf numFmtId="0" fontId="4" fillId="0" borderId="143" xfId="0" applyFont="1" applyBorder="1" applyAlignment="1">
      <alignment horizontal="center" vertical="center" wrapText="1"/>
    </xf>
    <xf numFmtId="0" fontId="4" fillId="0" borderId="144" xfId="0" applyFont="1" applyBorder="1" applyAlignment="1">
      <alignment horizontal="center" vertical="center" wrapText="1"/>
    </xf>
    <xf numFmtId="3" fontId="4" fillId="0" borderId="145" xfId="0" applyNumberFormat="1" applyFont="1" applyBorder="1" applyAlignment="1">
      <alignment horizontal="center" vertical="center"/>
    </xf>
    <xf numFmtId="3" fontId="4" fillId="0" borderId="90" xfId="0" applyNumberFormat="1" applyFont="1" applyBorder="1" applyAlignment="1">
      <alignment horizontal="center" vertical="center"/>
    </xf>
    <xf numFmtId="0" fontId="2" fillId="0" borderId="0" xfId="0" applyFont="1" applyAlignment="1">
      <alignment horizontal="left" vertical="center"/>
    </xf>
    <xf numFmtId="3" fontId="2" fillId="0" borderId="0" xfId="65" applyNumberFormat="1" applyFont="1" applyAlignment="1">
      <alignment horizontal="right" vertical="center"/>
      <protection/>
    </xf>
    <xf numFmtId="0" fontId="4" fillId="0" borderId="0" xfId="65" applyFont="1" applyAlignment="1">
      <alignment horizontal="center"/>
      <protection/>
    </xf>
    <xf numFmtId="0" fontId="4" fillId="0" borderId="0" xfId="0" applyFont="1" applyAlignment="1">
      <alignment horizontal="center"/>
    </xf>
    <xf numFmtId="0" fontId="4" fillId="0" borderId="0" xfId="65" applyFont="1" applyAlignment="1">
      <alignment horizontal="center" vertical="center"/>
      <protection/>
    </xf>
    <xf numFmtId="3" fontId="2" fillId="0" borderId="0" xfId="62" applyNumberFormat="1" applyFont="1" applyFill="1" applyAlignment="1">
      <alignment horizontal="left"/>
      <protection/>
    </xf>
    <xf numFmtId="3" fontId="4" fillId="0" borderId="0" xfId="62" applyNumberFormat="1" applyFont="1" applyFill="1" applyAlignment="1">
      <alignment horizontal="center" vertical="center"/>
      <protection/>
    </xf>
    <xf numFmtId="3" fontId="6" fillId="0" borderId="0" xfId="62" applyNumberFormat="1" applyFont="1" applyFill="1" applyBorder="1" applyAlignment="1">
      <alignment horizontal="right"/>
      <protection/>
    </xf>
    <xf numFmtId="3" fontId="12" fillId="0" borderId="0" xfId="0" applyNumberFormat="1" applyFont="1" applyFill="1" applyAlignment="1">
      <alignment horizontal="left" vertical="center"/>
    </xf>
    <xf numFmtId="3" fontId="16" fillId="0" borderId="0" xfId="0" applyNumberFormat="1" applyFont="1" applyFill="1" applyAlignment="1">
      <alignment horizontal="center" vertical="center"/>
    </xf>
    <xf numFmtId="3" fontId="15" fillId="0" borderId="0" xfId="0" applyNumberFormat="1" applyFont="1" applyFill="1" applyAlignment="1">
      <alignment horizontal="right" vertical="center"/>
    </xf>
    <xf numFmtId="3" fontId="6" fillId="0" borderId="143" xfId="0" applyNumberFormat="1" applyFont="1" applyFill="1" applyBorder="1" applyAlignment="1">
      <alignment horizontal="center" vertical="center" textRotation="90"/>
    </xf>
    <xf numFmtId="3" fontId="6" fillId="0" borderId="144" xfId="0" applyNumberFormat="1" applyFont="1" applyFill="1" applyBorder="1" applyAlignment="1">
      <alignment horizontal="center" vertical="center" textRotation="90"/>
    </xf>
    <xf numFmtId="3" fontId="6" fillId="0" borderId="145" xfId="0" applyNumberFormat="1" applyFont="1" applyFill="1" applyBorder="1" applyAlignment="1">
      <alignment horizontal="center" vertical="center" textRotation="90"/>
    </xf>
    <xf numFmtId="0" fontId="17" fillId="0" borderId="90" xfId="0" applyFont="1" applyFill="1" applyBorder="1" applyAlignment="1">
      <alignment horizontal="center" vertical="center"/>
    </xf>
    <xf numFmtId="3" fontId="13" fillId="0" borderId="145" xfId="0" applyNumberFormat="1" applyFont="1" applyFill="1" applyBorder="1" applyAlignment="1">
      <alignment horizontal="center" vertical="center"/>
    </xf>
    <xf numFmtId="3" fontId="13" fillId="0" borderId="90" xfId="0" applyNumberFormat="1" applyFont="1" applyFill="1" applyBorder="1" applyAlignment="1">
      <alignment horizontal="center" vertical="center"/>
    </xf>
    <xf numFmtId="3" fontId="12" fillId="0" borderId="146" xfId="0" applyNumberFormat="1" applyFont="1" applyFill="1" applyBorder="1" applyAlignment="1">
      <alignment horizontal="center" vertical="center"/>
    </xf>
    <xf numFmtId="3" fontId="12" fillId="0" borderId="146" xfId="0" applyNumberFormat="1" applyFont="1" applyFill="1" applyBorder="1" applyAlignment="1">
      <alignment horizontal="center" vertical="center" wrapText="1"/>
    </xf>
    <xf numFmtId="3" fontId="12" fillId="0" borderId="41" xfId="0" applyNumberFormat="1" applyFont="1" applyFill="1" applyBorder="1" applyAlignment="1">
      <alignment horizontal="center" vertical="center" wrapText="1"/>
    </xf>
    <xf numFmtId="3" fontId="16" fillId="0" borderId="36" xfId="0" applyNumberFormat="1" applyFont="1" applyFill="1" applyBorder="1" applyAlignment="1">
      <alignment horizontal="left" vertical="center"/>
    </xf>
    <xf numFmtId="3" fontId="12" fillId="0" borderId="108" xfId="0" applyNumberFormat="1" applyFont="1" applyFill="1" applyBorder="1" applyAlignment="1">
      <alignment horizontal="center" vertical="center" wrapText="1"/>
    </xf>
    <xf numFmtId="3" fontId="12" fillId="0" borderId="92" xfId="0" applyNumberFormat="1" applyFont="1" applyFill="1" applyBorder="1" applyAlignment="1">
      <alignment horizontal="center" vertical="center" wrapText="1"/>
    </xf>
    <xf numFmtId="3" fontId="16" fillId="0" borderId="45"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3" fontId="12" fillId="0" borderId="100" xfId="72" applyNumberFormat="1" applyFont="1" applyFill="1" applyBorder="1" applyAlignment="1">
      <alignment horizontal="left" vertical="center" wrapText="1"/>
      <protection/>
    </xf>
    <xf numFmtId="3" fontId="16" fillId="0" borderId="45" xfId="0" applyNumberFormat="1" applyFont="1" applyBorder="1" applyAlignment="1">
      <alignment horizontal="left" vertical="center"/>
    </xf>
    <xf numFmtId="3" fontId="12" fillId="0" borderId="45" xfId="0" applyNumberFormat="1" applyFont="1" applyBorder="1" applyAlignment="1">
      <alignment horizontal="left" vertical="center" wrapText="1"/>
    </xf>
    <xf numFmtId="3" fontId="16" fillId="0" borderId="0" xfId="0" applyNumberFormat="1" applyFont="1" applyBorder="1" applyAlignment="1">
      <alignment horizontal="left" vertical="center"/>
    </xf>
    <xf numFmtId="3" fontId="16" fillId="0" borderId="36" xfId="0" applyNumberFormat="1" applyFont="1" applyBorder="1" applyAlignment="1">
      <alignment horizontal="left" vertical="center"/>
    </xf>
    <xf numFmtId="3" fontId="12" fillId="0" borderId="0" xfId="0" applyNumberFormat="1" applyFont="1" applyAlignment="1">
      <alignment horizontal="left" vertical="center"/>
    </xf>
    <xf numFmtId="3" fontId="16" fillId="0" borderId="0" xfId="0" applyNumberFormat="1" applyFont="1" applyAlignment="1">
      <alignment horizontal="center" vertical="center"/>
    </xf>
    <xf numFmtId="3" fontId="6" fillId="0" borderId="143" xfId="0" applyNumberFormat="1" applyFont="1" applyBorder="1" applyAlignment="1">
      <alignment horizontal="center" vertical="center" textRotation="90"/>
    </xf>
    <xf numFmtId="3" fontId="6" fillId="0" borderId="144" xfId="0" applyNumberFormat="1" applyFont="1" applyBorder="1" applyAlignment="1">
      <alignment horizontal="center" vertical="center" textRotation="90"/>
    </xf>
    <xf numFmtId="3" fontId="6" fillId="0" borderId="145" xfId="0" applyNumberFormat="1" applyFont="1" applyBorder="1" applyAlignment="1">
      <alignment horizontal="center" vertical="center" textRotation="90"/>
    </xf>
    <xf numFmtId="0" fontId="17" fillId="0" borderId="90" xfId="0" applyFont="1" applyBorder="1" applyAlignment="1">
      <alignment horizontal="center" vertical="center"/>
    </xf>
    <xf numFmtId="3" fontId="13" fillId="0" borderId="145" xfId="0" applyNumberFormat="1" applyFont="1" applyBorder="1" applyAlignment="1">
      <alignment horizontal="center" vertical="center"/>
    </xf>
    <xf numFmtId="3" fontId="13" fillId="0" borderId="90" xfId="0" applyNumberFormat="1" applyFont="1" applyBorder="1" applyAlignment="1">
      <alignment horizontal="center" vertical="center"/>
    </xf>
    <xf numFmtId="3" fontId="6" fillId="0" borderId="145" xfId="0" applyNumberFormat="1" applyFont="1" applyBorder="1" applyAlignment="1">
      <alignment horizontal="center" vertical="center" wrapText="1"/>
    </xf>
    <xf numFmtId="3" fontId="6" fillId="0" borderId="90" xfId="0" applyNumberFormat="1" applyFont="1" applyBorder="1" applyAlignment="1">
      <alignment horizontal="center" vertical="center" wrapText="1"/>
    </xf>
    <xf numFmtId="3" fontId="6" fillId="0" borderId="147" xfId="0" applyNumberFormat="1" applyFont="1" applyBorder="1" applyAlignment="1">
      <alignment horizontal="center" vertical="center" wrapText="1"/>
    </xf>
    <xf numFmtId="3" fontId="6" fillId="0" borderId="148" xfId="0" applyNumberFormat="1" applyFont="1" applyBorder="1" applyAlignment="1">
      <alignment horizontal="center" vertical="center" wrapText="1"/>
    </xf>
    <xf numFmtId="3" fontId="6" fillId="0" borderId="145" xfId="0" applyNumberFormat="1" applyFont="1" applyFill="1" applyBorder="1" applyAlignment="1">
      <alignment horizontal="center" vertical="center" wrapText="1"/>
    </xf>
    <xf numFmtId="3" fontId="6" fillId="0" borderId="90" xfId="0" applyNumberFormat="1" applyFont="1" applyFill="1" applyBorder="1" applyAlignment="1">
      <alignment horizontal="center" vertical="center" wrapText="1"/>
    </xf>
    <xf numFmtId="3" fontId="16" fillId="0" borderId="149" xfId="0" applyNumberFormat="1" applyFont="1" applyBorder="1" applyAlignment="1">
      <alignment horizontal="center" vertical="center" wrapText="1"/>
    </xf>
    <xf numFmtId="3" fontId="16" fillId="0" borderId="150" xfId="0" applyNumberFormat="1" applyFont="1" applyBorder="1" applyAlignment="1">
      <alignment horizontal="center" vertical="center" wrapText="1"/>
    </xf>
    <xf numFmtId="3" fontId="12" fillId="0" borderId="151" xfId="0" applyNumberFormat="1" applyFont="1" applyFill="1" applyBorder="1" applyAlignment="1">
      <alignment horizontal="center" vertical="center"/>
    </xf>
    <xf numFmtId="3" fontId="12" fillId="0" borderId="100" xfId="0" applyNumberFormat="1" applyFont="1" applyFill="1" applyBorder="1" applyAlignment="1">
      <alignment horizontal="center" vertical="center"/>
    </xf>
    <xf numFmtId="3" fontId="12" fillId="0" borderId="102" xfId="0" applyNumberFormat="1" applyFont="1" applyFill="1" applyBorder="1" applyAlignment="1">
      <alignment horizontal="center" vertical="center"/>
    </xf>
    <xf numFmtId="3" fontId="12" fillId="0" borderId="146" xfId="62" applyNumberFormat="1" applyFont="1" applyFill="1" applyBorder="1" applyAlignment="1">
      <alignment horizontal="center" vertical="center" wrapText="1"/>
      <protection/>
    </xf>
    <xf numFmtId="3" fontId="6" fillId="0" borderId="146" xfId="0" applyNumberFormat="1" applyFont="1" applyFill="1" applyBorder="1" applyAlignment="1">
      <alignment horizontal="center" vertical="center" textRotation="90"/>
    </xf>
    <xf numFmtId="3" fontId="6" fillId="0" borderId="41" xfId="0" applyNumberFormat="1" applyFont="1" applyFill="1" applyBorder="1" applyAlignment="1">
      <alignment horizontal="center" vertical="center" textRotation="90"/>
    </xf>
    <xf numFmtId="3" fontId="13" fillId="0" borderId="146" xfId="0" applyNumberFormat="1" applyFont="1" applyFill="1" applyBorder="1" applyAlignment="1">
      <alignment horizontal="center" vertical="center"/>
    </xf>
    <xf numFmtId="3" fontId="13" fillId="0" borderId="41" xfId="0" applyNumberFormat="1" applyFont="1" applyFill="1" applyBorder="1" applyAlignment="1">
      <alignment horizontal="center" vertical="center"/>
    </xf>
    <xf numFmtId="3" fontId="6" fillId="0" borderId="146" xfId="0" applyNumberFormat="1" applyFont="1" applyBorder="1" applyAlignment="1">
      <alignment horizontal="center" vertical="center" textRotation="90" wrapText="1"/>
    </xf>
    <xf numFmtId="0" fontId="17" fillId="0" borderId="41" xfId="0" applyFont="1" applyBorder="1" applyAlignment="1">
      <alignment horizontal="center" vertical="center" textRotation="90" wrapText="1"/>
    </xf>
    <xf numFmtId="3" fontId="6" fillId="0" borderId="146" xfId="0" applyNumberFormat="1"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151"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20" fillId="0" borderId="35" xfId="0" applyNumberFormat="1" applyFont="1" applyFill="1" applyBorder="1" applyAlignment="1">
      <alignment horizontal="left" vertical="top" wrapText="1"/>
    </xf>
    <xf numFmtId="3" fontId="20" fillId="0" borderId="36"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3" fontId="6" fillId="0" borderId="0" xfId="0" applyNumberFormat="1" applyFont="1" applyAlignment="1">
      <alignment horizontal="left" vertical="top"/>
    </xf>
    <xf numFmtId="3" fontId="13" fillId="0" borderId="45"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xf>
    <xf numFmtId="3" fontId="12" fillId="0" borderId="0" xfId="0" applyNumberFormat="1" applyFont="1" applyAlignment="1">
      <alignment horizontal="right"/>
    </xf>
    <xf numFmtId="3" fontId="6" fillId="0" borderId="0" xfId="72" applyNumberFormat="1" applyFont="1" applyFill="1" applyBorder="1" applyAlignment="1">
      <alignment horizontal="left" vertical="center" wrapText="1"/>
      <protection/>
    </xf>
    <xf numFmtId="3" fontId="6" fillId="0" borderId="0" xfId="72" applyNumberFormat="1" applyFont="1" applyFill="1" applyBorder="1" applyAlignment="1">
      <alignment horizontal="left" wrapText="1"/>
      <protection/>
    </xf>
    <xf numFmtId="3" fontId="6" fillId="0" borderId="0" xfId="0" applyNumberFormat="1" applyFont="1" applyFill="1" applyAlignment="1">
      <alignment horizontal="left" vertical="top"/>
    </xf>
    <xf numFmtId="3" fontId="13" fillId="0" borderId="44" xfId="0" applyNumberFormat="1" applyFont="1" applyFill="1" applyBorder="1" applyAlignment="1">
      <alignment horizontal="center" vertical="center"/>
    </xf>
    <xf numFmtId="3" fontId="13" fillId="0" borderId="45" xfId="0" applyNumberFormat="1" applyFont="1" applyFill="1" applyBorder="1" applyAlignment="1">
      <alignment horizontal="center" vertical="center"/>
    </xf>
    <xf numFmtId="3" fontId="20" fillId="0" borderId="151" xfId="0" applyNumberFormat="1" applyFont="1" applyFill="1" applyBorder="1" applyAlignment="1">
      <alignment horizontal="left" vertical="center"/>
    </xf>
    <xf numFmtId="3" fontId="20" fillId="0" borderId="100" xfId="0" applyNumberFormat="1" applyFont="1" applyFill="1" applyBorder="1" applyAlignment="1">
      <alignment horizontal="left" vertical="center"/>
    </xf>
    <xf numFmtId="3" fontId="20" fillId="0" borderId="32" xfId="0" applyNumberFormat="1" applyFont="1" applyBorder="1" applyAlignment="1">
      <alignment horizontal="left" vertical="center" wrapText="1"/>
    </xf>
    <xf numFmtId="3" fontId="20" fillId="0" borderId="0" xfId="0" applyNumberFormat="1" applyFont="1" applyBorder="1" applyAlignment="1">
      <alignment horizontal="left" vertical="center" wrapText="1"/>
    </xf>
    <xf numFmtId="3" fontId="20" fillId="0" borderId="32" xfId="0" applyNumberFormat="1" applyFont="1" applyFill="1" applyBorder="1" applyAlignment="1">
      <alignment horizontal="left" vertical="center" wrapText="1"/>
    </xf>
    <xf numFmtId="3" fontId="20" fillId="0" borderId="0" xfId="0" applyNumberFormat="1" applyFont="1" applyFill="1" applyBorder="1" applyAlignment="1">
      <alignment horizontal="left" vertical="center" wrapText="1"/>
    </xf>
    <xf numFmtId="3" fontId="2" fillId="0" borderId="0" xfId="63" applyNumberFormat="1" applyFont="1" applyFill="1" applyAlignment="1">
      <alignment horizontal="left"/>
      <protection/>
    </xf>
    <xf numFmtId="3" fontId="2" fillId="0" borderId="0" xfId="63" applyNumberFormat="1" applyFont="1" applyFill="1" applyAlignment="1">
      <alignment horizontal="right"/>
      <protection/>
    </xf>
    <xf numFmtId="3" fontId="4" fillId="0" borderId="0" xfId="63" applyNumberFormat="1" applyFont="1" applyFill="1" applyAlignment="1">
      <alignment horizontal="center"/>
      <protection/>
    </xf>
    <xf numFmtId="3" fontId="4" fillId="0" borderId="0" xfId="63" applyNumberFormat="1" applyFont="1" applyFill="1" applyAlignment="1">
      <alignment horizontal="center" vertical="center"/>
      <protection/>
    </xf>
    <xf numFmtId="3" fontId="2" fillId="0" borderId="152" xfId="63" applyNumberFormat="1" applyFont="1" applyFill="1" applyBorder="1" applyAlignment="1">
      <alignment horizontal="center" vertical="center" textRotation="90"/>
      <protection/>
    </xf>
    <xf numFmtId="3" fontId="2" fillId="0" borderId="153" xfId="63" applyNumberFormat="1" applyFont="1" applyFill="1" applyBorder="1" applyAlignment="1">
      <alignment horizontal="center" vertical="center" textRotation="90"/>
      <protection/>
    </xf>
    <xf numFmtId="3" fontId="2" fillId="0" borderId="154" xfId="63" applyNumberFormat="1" applyFont="1" applyFill="1" applyBorder="1" applyAlignment="1">
      <alignment horizontal="center" vertical="center" textRotation="90"/>
      <protection/>
    </xf>
    <xf numFmtId="3" fontId="2" fillId="0" borderId="155" xfId="63" applyNumberFormat="1" applyFont="1" applyFill="1" applyBorder="1" applyAlignment="1">
      <alignment horizontal="center" vertical="center" textRotation="90"/>
      <protection/>
    </xf>
    <xf numFmtId="0" fontId="4" fillId="0" borderId="154" xfId="63" applyFont="1" applyFill="1" applyBorder="1" applyAlignment="1">
      <alignment horizontal="center" vertical="center" wrapText="1"/>
      <protection/>
    </xf>
    <xf numFmtId="0" fontId="4" fillId="0" borderId="155" xfId="63" applyFont="1" applyFill="1" applyBorder="1" applyAlignment="1">
      <alignment horizontal="center" vertical="center" wrapText="1"/>
      <protection/>
    </xf>
    <xf numFmtId="3" fontId="2" fillId="0" borderId="154" xfId="0" applyNumberFormat="1" applyFont="1" applyFill="1" applyBorder="1" applyAlignment="1">
      <alignment horizontal="center" vertical="center" textRotation="90" wrapText="1"/>
    </xf>
    <xf numFmtId="0" fontId="2" fillId="0" borderId="155" xfId="0" applyFont="1" applyFill="1" applyBorder="1" applyAlignment="1">
      <alignment horizontal="center" vertical="center" textRotation="90" wrapText="1"/>
    </xf>
    <xf numFmtId="3" fontId="2" fillId="0" borderId="154" xfId="63" applyNumberFormat="1" applyFont="1" applyFill="1" applyBorder="1" applyAlignment="1">
      <alignment horizontal="center" vertical="center" wrapText="1"/>
      <protection/>
    </xf>
    <xf numFmtId="3" fontId="2" fillId="0" borderId="155" xfId="63" applyNumberFormat="1" applyFont="1" applyFill="1" applyBorder="1" applyAlignment="1">
      <alignment horizontal="center" vertical="center" wrapText="1"/>
      <protection/>
    </xf>
    <xf numFmtId="3" fontId="11" fillId="0" borderId="0" xfId="0" applyNumberFormat="1" applyFont="1" applyFill="1" applyBorder="1" applyAlignment="1">
      <alignment horizontal="left" vertical="top"/>
    </xf>
    <xf numFmtId="3" fontId="2" fillId="0" borderId="156" xfId="63" applyNumberFormat="1" applyFont="1" applyFill="1" applyBorder="1" applyAlignment="1">
      <alignment horizontal="center" vertical="center" wrapText="1"/>
      <protection/>
    </xf>
    <xf numFmtId="3" fontId="2" fillId="0" borderId="157" xfId="63" applyNumberFormat="1" applyFont="1" applyFill="1" applyBorder="1" applyAlignment="1">
      <alignment horizontal="center" vertical="center" wrapText="1"/>
      <protection/>
    </xf>
    <xf numFmtId="3" fontId="4" fillId="0" borderId="158" xfId="63" applyNumberFormat="1" applyFont="1" applyFill="1" applyBorder="1" applyAlignment="1">
      <alignment horizontal="center" vertical="center" wrapText="1"/>
      <protection/>
    </xf>
    <xf numFmtId="3" fontId="4" fillId="0" borderId="159" xfId="63" applyNumberFormat="1" applyFont="1" applyFill="1" applyBorder="1" applyAlignment="1">
      <alignment horizontal="center" vertical="center" wrapText="1"/>
      <protection/>
    </xf>
    <xf numFmtId="3" fontId="2" fillId="0" borderId="160" xfId="0" applyNumberFormat="1" applyFont="1" applyFill="1" applyBorder="1" applyAlignment="1">
      <alignment horizontal="center" vertical="center"/>
    </xf>
    <xf numFmtId="3" fontId="2" fillId="0" borderId="161" xfId="0" applyNumberFormat="1" applyFont="1" applyFill="1" applyBorder="1" applyAlignment="1">
      <alignment horizontal="center" vertical="center"/>
    </xf>
    <xf numFmtId="0" fontId="2" fillId="0" borderId="0" xfId="63" applyFont="1" applyFill="1" applyBorder="1" applyAlignment="1">
      <alignment horizontal="right" wrapText="1"/>
      <protection/>
    </xf>
    <xf numFmtId="0" fontId="4" fillId="0" borderId="152" xfId="63" applyFont="1" applyFill="1" applyBorder="1" applyAlignment="1">
      <alignment horizontal="center" vertical="center" wrapText="1"/>
      <protection/>
    </xf>
    <xf numFmtId="0" fontId="4" fillId="0" borderId="153" xfId="63" applyFont="1" applyFill="1" applyBorder="1" applyAlignment="1">
      <alignment horizontal="center" vertical="center" wrapText="1"/>
      <protection/>
    </xf>
    <xf numFmtId="3" fontId="2" fillId="0" borderId="162"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11" fillId="0" borderId="0" xfId="76" applyFont="1" applyFill="1" applyBorder="1" applyAlignment="1">
      <alignment horizontal="left" vertical="center"/>
      <protection/>
    </xf>
    <xf numFmtId="3" fontId="11" fillId="0" borderId="0" xfId="75" applyNumberFormat="1" applyFont="1" applyFill="1" applyBorder="1" applyAlignment="1">
      <alignment horizontal="right"/>
      <protection/>
    </xf>
    <xf numFmtId="0" fontId="13" fillId="0" borderId="0" xfId="75" applyFont="1" applyFill="1" applyBorder="1" applyAlignment="1">
      <alignment horizontal="center"/>
      <protection/>
    </xf>
    <xf numFmtId="0" fontId="13" fillId="0" borderId="0" xfId="76" applyFont="1" applyFill="1" applyBorder="1" applyAlignment="1">
      <alignment horizontal="center" vertical="center"/>
      <protection/>
    </xf>
    <xf numFmtId="0" fontId="6" fillId="0" borderId="0" xfId="75" applyFont="1" applyFill="1" applyBorder="1" applyAlignment="1">
      <alignment horizontal="left" vertical="top"/>
      <protection/>
    </xf>
    <xf numFmtId="3" fontId="6" fillId="0" borderId="0" xfId="75" applyNumberFormat="1" applyFont="1" applyFill="1" applyBorder="1" applyAlignment="1">
      <alignment horizontal="right"/>
      <protection/>
    </xf>
    <xf numFmtId="0" fontId="4" fillId="0" borderId="0" xfId="75" applyFont="1" applyFill="1" applyBorder="1" applyAlignment="1">
      <alignment horizontal="center"/>
      <protection/>
    </xf>
    <xf numFmtId="0" fontId="4" fillId="0" borderId="0" xfId="75" applyFont="1" applyFill="1" applyBorder="1" applyAlignment="1">
      <alignment horizontal="center" vertical="top"/>
      <protection/>
    </xf>
    <xf numFmtId="0" fontId="12" fillId="0" borderId="0" xfId="0" applyFont="1" applyBorder="1" applyAlignment="1">
      <alignment horizontal="left" vertical="center"/>
    </xf>
    <xf numFmtId="0" fontId="16" fillId="0" borderId="0" xfId="0" applyFont="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Alignment="1">
      <alignment horizontal="center" vertical="center"/>
    </xf>
    <xf numFmtId="3" fontId="12" fillId="0" borderId="0" xfId="62" applyNumberFormat="1" applyFont="1" applyAlignment="1">
      <alignment horizontal="left"/>
      <protection/>
    </xf>
    <xf numFmtId="0" fontId="31" fillId="0" borderId="0" xfId="75" applyFont="1" applyFill="1" applyBorder="1" applyAlignment="1">
      <alignment horizontal="center" vertical="center"/>
      <protection/>
    </xf>
    <xf numFmtId="0" fontId="5" fillId="0" borderId="0" xfId="75" applyFont="1" applyFill="1" applyBorder="1" applyAlignment="1">
      <alignment horizontal="center" vertical="center"/>
      <protection/>
    </xf>
    <xf numFmtId="0" fontId="2" fillId="0" borderId="0" xfId="75" applyFont="1" applyFill="1" applyBorder="1" applyAlignment="1">
      <alignment horizontal="right" vertical="center"/>
      <protection/>
    </xf>
    <xf numFmtId="0" fontId="6" fillId="0" borderId="163" xfId="64" applyFont="1" applyFill="1" applyBorder="1" applyAlignment="1">
      <alignment horizontal="center" vertical="center" textRotation="90"/>
      <protection/>
    </xf>
    <xf numFmtId="0" fontId="6" fillId="0" borderId="103" xfId="64" applyFont="1" applyFill="1" applyBorder="1" applyAlignment="1">
      <alignment horizontal="center" vertical="center" textRotation="90"/>
      <protection/>
    </xf>
    <xf numFmtId="0" fontId="4" fillId="0" borderId="160" xfId="64" applyFont="1" applyFill="1" applyBorder="1" applyAlignment="1">
      <alignment horizontal="center" vertical="center" wrapText="1"/>
      <protection/>
    </xf>
    <xf numFmtId="0" fontId="4" fillId="0" borderId="104" xfId="64" applyFont="1" applyFill="1" applyBorder="1" applyAlignment="1">
      <alignment horizontal="center" vertical="center" wrapText="1"/>
      <protection/>
    </xf>
    <xf numFmtId="3" fontId="4" fillId="0" borderId="164" xfId="64" applyNumberFormat="1" applyFont="1" applyFill="1" applyBorder="1" applyAlignment="1">
      <alignment horizontal="center" vertical="center" wrapText="1"/>
      <protection/>
    </xf>
    <xf numFmtId="3" fontId="4" fillId="0" borderId="126" xfId="64" applyNumberFormat="1" applyFont="1" applyFill="1" applyBorder="1" applyAlignment="1">
      <alignment horizontal="center" vertical="center" wrapText="1"/>
      <protection/>
    </xf>
    <xf numFmtId="3" fontId="4" fillId="0" borderId="160" xfId="64" applyNumberFormat="1" applyFont="1" applyFill="1" applyBorder="1" applyAlignment="1">
      <alignment horizontal="center" vertical="center" wrapText="1"/>
      <protection/>
    </xf>
    <xf numFmtId="0" fontId="7" fillId="0" borderId="104" xfId="0" applyFont="1" applyFill="1" applyBorder="1" applyAlignment="1">
      <alignment horizontal="center" vertical="center" wrapText="1"/>
    </xf>
    <xf numFmtId="3" fontId="4" fillId="0" borderId="161" xfId="64" applyNumberFormat="1" applyFont="1" applyFill="1" applyBorder="1" applyAlignment="1">
      <alignment horizontal="center" vertical="center" wrapText="1"/>
      <protection/>
    </xf>
    <xf numFmtId="0" fontId="7" fillId="0" borderId="107" xfId="0" applyFont="1" applyFill="1" applyBorder="1" applyAlignment="1">
      <alignment horizontal="center" vertical="center" wrapText="1"/>
    </xf>
    <xf numFmtId="0" fontId="12" fillId="0" borderId="165" xfId="68" applyFont="1" applyFill="1" applyBorder="1" applyAlignment="1">
      <alignment horizontal="center" vertical="center" wrapText="1"/>
      <protection/>
    </xf>
    <xf numFmtId="0" fontId="12" fillId="0" borderId="120" xfId="68" applyFont="1" applyFill="1" applyBorder="1" applyAlignment="1">
      <alignment horizontal="center" vertical="center" wrapText="1"/>
      <protection/>
    </xf>
    <xf numFmtId="0" fontId="4" fillId="0" borderId="166" xfId="68" applyFont="1" applyFill="1" applyBorder="1" applyAlignment="1">
      <alignment horizontal="center" vertical="center"/>
      <protection/>
    </xf>
    <xf numFmtId="0" fontId="4" fillId="0" borderId="64" xfId="68" applyFont="1" applyFill="1" applyBorder="1" applyAlignment="1">
      <alignment horizontal="center" vertical="center"/>
      <protection/>
    </xf>
    <xf numFmtId="0" fontId="4" fillId="0" borderId="167" xfId="68" applyFont="1" applyFill="1" applyBorder="1" applyAlignment="1">
      <alignment horizontal="center" vertical="center"/>
      <protection/>
    </xf>
    <xf numFmtId="0" fontId="12" fillId="0" borderId="0" xfId="67" applyFont="1" applyFill="1" applyAlignment="1">
      <alignment horizontal="left"/>
      <protection/>
    </xf>
    <xf numFmtId="0" fontId="16" fillId="0" borderId="0" xfId="68" applyFont="1" applyFill="1" applyAlignment="1">
      <alignment horizontal="center"/>
      <protection/>
    </xf>
    <xf numFmtId="0" fontId="4" fillId="0" borderId="0" xfId="68" applyFont="1" applyFill="1" applyAlignment="1">
      <alignment horizontal="center" vertical="center"/>
      <protection/>
    </xf>
    <xf numFmtId="0" fontId="12" fillId="0" borderId="0" xfId="68" applyFont="1" applyFill="1" applyAlignment="1">
      <alignment horizontal="right" vertical="center"/>
      <protection/>
    </xf>
    <xf numFmtId="0" fontId="12" fillId="0" borderId="0" xfId="69" applyFont="1" applyFill="1" applyBorder="1" applyAlignment="1">
      <alignment horizontal="center"/>
      <protection/>
    </xf>
    <xf numFmtId="0" fontId="33" fillId="0" borderId="0" xfId="67" applyFont="1" applyBorder="1" applyAlignment="1">
      <alignment horizontal="left" vertical="top"/>
      <protection/>
    </xf>
    <xf numFmtId="0" fontId="34" fillId="0" borderId="0" xfId="67" applyFont="1" applyFill="1" applyBorder="1" applyAlignment="1">
      <alignment horizontal="center"/>
      <protection/>
    </xf>
    <xf numFmtId="0" fontId="34" fillId="0" borderId="0" xfId="67" applyFont="1" applyFill="1" applyBorder="1" applyAlignment="1">
      <alignment horizontal="center" vertical="center"/>
      <protection/>
    </xf>
    <xf numFmtId="0" fontId="33" fillId="0" borderId="0" xfId="67" applyFont="1" applyFill="1" applyBorder="1" applyAlignment="1">
      <alignment horizontal="center" vertical="top" wrapText="1"/>
      <protection/>
    </xf>
    <xf numFmtId="0" fontId="32" fillId="0" borderId="140" xfId="67" applyFont="1" applyFill="1" applyBorder="1" applyAlignment="1">
      <alignment horizontal="center"/>
      <protection/>
    </xf>
    <xf numFmtId="0" fontId="35" fillId="0" borderId="11" xfId="67" applyFont="1" applyFill="1" applyBorder="1" applyAlignment="1">
      <alignment horizontal="left" wrapText="1"/>
      <protection/>
    </xf>
    <xf numFmtId="0" fontId="34" fillId="0" borderId="130" xfId="67" applyFont="1" applyFill="1" applyBorder="1" applyAlignment="1">
      <alignment horizontal="center" vertical="center" wrapText="1"/>
      <protection/>
    </xf>
    <xf numFmtId="0" fontId="34" fillId="0" borderId="140" xfId="67" applyFont="1" applyFill="1" applyBorder="1" applyAlignment="1">
      <alignment horizontal="center" vertical="center" wrapText="1"/>
      <protection/>
    </xf>
    <xf numFmtId="2" fontId="32" fillId="0" borderId="95" xfId="67" applyNumberFormat="1" applyFont="1" applyFill="1" applyBorder="1" applyAlignment="1">
      <alignment horizontal="center" vertical="center" wrapText="1"/>
      <protection/>
    </xf>
    <xf numFmtId="0" fontId="35" fillId="0" borderId="116" xfId="67" applyFont="1" applyFill="1" applyBorder="1" applyAlignment="1">
      <alignment horizontal="left"/>
      <protection/>
    </xf>
    <xf numFmtId="0" fontId="35" fillId="0" borderId="22" xfId="67" applyFont="1" applyFill="1" applyBorder="1" applyAlignment="1">
      <alignment horizontal="left" wrapText="1"/>
      <protection/>
    </xf>
    <xf numFmtId="0" fontId="35" fillId="0" borderId="168" xfId="67" applyFont="1" applyFill="1" applyBorder="1" applyAlignment="1">
      <alignment horizontal="left" wrapText="1"/>
      <protection/>
    </xf>
    <xf numFmtId="0" fontId="35" fillId="0" borderId="11" xfId="67" applyFont="1" applyFill="1" applyBorder="1" applyAlignment="1">
      <alignment horizontal="left"/>
      <protection/>
    </xf>
    <xf numFmtId="0" fontId="4" fillId="0" borderId="44" xfId="0" applyFont="1" applyBorder="1" applyAlignment="1">
      <alignment horizontal="center" vertical="center"/>
    </xf>
    <xf numFmtId="0" fontId="4" fillId="0" borderId="169" xfId="0" applyFont="1" applyBorder="1" applyAlignment="1">
      <alignment horizontal="center" vertical="center"/>
    </xf>
    <xf numFmtId="0" fontId="2" fillId="0" borderId="0" xfId="0" applyFont="1" applyAlignment="1">
      <alignment horizontal="left" vertical="top"/>
    </xf>
    <xf numFmtId="0" fontId="5" fillId="0" borderId="0" xfId="0" applyFont="1" applyAlignment="1">
      <alignment horizontal="center" vertical="top"/>
    </xf>
    <xf numFmtId="0" fontId="6" fillId="0" borderId="36" xfId="0" applyFont="1" applyBorder="1" applyAlignment="1">
      <alignment horizontal="center"/>
    </xf>
    <xf numFmtId="0" fontId="4" fillId="0" borderId="44" xfId="0" applyFont="1" applyBorder="1" applyAlignment="1">
      <alignment horizontal="center" vertical="center" wrapText="1"/>
    </xf>
    <xf numFmtId="0" fontId="4" fillId="0" borderId="169" xfId="0" applyFont="1" applyBorder="1" applyAlignment="1">
      <alignment horizontal="center" vertical="center" wrapText="1"/>
    </xf>
  </cellXfs>
  <cellStyles count="7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 6" xfId="61"/>
    <cellStyle name="Normál_2007.évi konc. összefoglaló bevétel" xfId="62"/>
    <cellStyle name="Normál_2007.évi konc. összefoglaló bevétel 2" xfId="63"/>
    <cellStyle name="Normál_2008.évi költségvetési javaslat" xfId="64"/>
    <cellStyle name="Normál_2011koltsegvetes (2) 2" xfId="65"/>
    <cellStyle name="Normál_Beruházási tábla 2007" xfId="66"/>
    <cellStyle name="Normál_fejlesztesi hitel" xfId="67"/>
    <cellStyle name="Normál_Hitel tábla 2012 terv" xfId="68"/>
    <cellStyle name="Normál_Hitel tábla 2012 terv (2)" xfId="69"/>
    <cellStyle name="Normál_hitelállomány07_12" xfId="70"/>
    <cellStyle name="Normál_hiteltörl költségvetés 2014" xfId="71"/>
    <cellStyle name="Normál_Intézményi bevétel-kiadás" xfId="72"/>
    <cellStyle name="Normál_Intézményi bevétel-kiadás 2" xfId="73"/>
    <cellStyle name="Normál_irodai végleges intézményekkel" xfId="74"/>
    <cellStyle name="Normál_Városfejlesztési Iroda - 2008. kv. tervezés" xfId="75"/>
    <cellStyle name="Normál_Városfejlesztési Iroda - 2008. kv. tervezés_2014.évi eredeti előirányzat 2" xfId="76"/>
    <cellStyle name="Normál_Városfejlesztési Iroda - 2008. kv. tervezés_Koltsegvetes_modositas_aprilis_tablazatai" xfId="77"/>
    <cellStyle name="Összesen" xfId="78"/>
    <cellStyle name="Currency" xfId="79"/>
    <cellStyle name="Currency [0]" xfId="80"/>
    <cellStyle name="Rossz" xfId="81"/>
    <cellStyle name="Semleges" xfId="82"/>
    <cellStyle name="Számítás" xfId="83"/>
    <cellStyle name="Percent" xfId="84"/>
    <cellStyle name="Százalék 2" xfId="85"/>
    <cellStyle name="Százalék 3"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chartsheet" Target="chartsheets/sheet1.xml" /><Relationship Id="rId18" Type="http://schemas.openxmlformats.org/officeDocument/2006/relationships/chartsheet" Target="chartsheets/sheet2.xml" /><Relationship Id="rId19" Type="http://schemas.openxmlformats.org/officeDocument/2006/relationships/chartsheet" Target="chartsheets/sheet3.xml" /><Relationship Id="rId20" Type="http://schemas.openxmlformats.org/officeDocument/2006/relationships/chartsheet" Target="chartsheets/sheet4.xml" /><Relationship Id="rId21" Type="http://schemas.openxmlformats.org/officeDocument/2006/relationships/chartsheet" Target="chartsheets/sheet5.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ÖNKORMÁNYZAT BEVÉTELEINEK ALAKULÁSA 2014-2016
 ÉVEKBEN</a:t>
            </a:r>
          </a:p>
        </c:rich>
      </c:tx>
      <c:layout>
        <c:manualLayout>
          <c:xMode val="factor"/>
          <c:yMode val="factor"/>
          <c:x val="-0.0065"/>
          <c:y val="0"/>
        </c:manualLayout>
      </c:layout>
      <c:spPr>
        <a:noFill/>
        <a:ln w="3175">
          <a:noFill/>
        </a:ln>
      </c:spPr>
    </c:title>
    <c:view3D>
      <c:rotX val="15"/>
      <c:hPercent val="80"/>
      <c:rotY val="20"/>
      <c:depthPercent val="100"/>
      <c:rAngAx val="1"/>
    </c:view3D>
    <c:plotArea>
      <c:layout>
        <c:manualLayout>
          <c:xMode val="edge"/>
          <c:yMode val="edge"/>
          <c:x val="0.07375"/>
          <c:y val="0.1205"/>
          <c:w val="0.5675"/>
          <c:h val="0.82175"/>
        </c:manualLayout>
      </c:layout>
      <c:bar3DChart>
        <c:barDir val="col"/>
        <c:grouping val="stacked"/>
        <c:varyColors val="0"/>
        <c:ser>
          <c:idx val="0"/>
          <c:order val="0"/>
          <c:tx>
            <c:strRef>
              <c:f>'[1]Munka1'!$A$6</c:f>
              <c:strCache>
                <c:ptCount val="1"/>
                <c:pt idx="0">
                  <c:v>Központi koltségvetési támogatás</c:v>
                </c:pt>
              </c:strCache>
            </c:strRef>
          </c:tx>
          <c:spPr>
            <a:solidFill>
              <a:srgbClr val="7030A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'[1]Munka1'!$B$6:$D$6</c:f>
              <c:numCache>
                <c:ptCount val="3"/>
                <c:pt idx="0">
                  <c:v>3185876</c:v>
                </c:pt>
                <c:pt idx="1">
                  <c:v>2922563</c:v>
                </c:pt>
                <c:pt idx="2">
                  <c:v>2654531</c:v>
                </c:pt>
              </c:numCache>
            </c:numRef>
          </c:val>
          <c:shape val="box"/>
        </c:ser>
        <c:ser>
          <c:idx val="1"/>
          <c:order val="1"/>
          <c:tx>
            <c:strRef>
              <c:f>'[1]Munka1'!$A$8</c:f>
              <c:strCache>
                <c:ptCount val="1"/>
                <c:pt idx="0">
                  <c:v>Működési célú támogatások</c:v>
                </c:pt>
              </c:strCache>
            </c:strRef>
          </c:tx>
          <c:spPr>
            <a:solidFill>
              <a:srgbClr val="4A45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'[1]Munka1'!$B$8:$D$8</c:f>
              <c:numCache>
                <c:ptCount val="3"/>
                <c:pt idx="0">
                  <c:v>754184</c:v>
                </c:pt>
                <c:pt idx="1">
                  <c:v>420199</c:v>
                </c:pt>
                <c:pt idx="2">
                  <c:v>204709</c:v>
                </c:pt>
              </c:numCache>
            </c:numRef>
          </c:val>
          <c:shape val="box"/>
        </c:ser>
        <c:ser>
          <c:idx val="3"/>
          <c:order val="2"/>
          <c:tx>
            <c:strRef>
              <c:f>'[1]Munka1'!$A$9</c:f>
              <c:strCache>
                <c:ptCount val="1"/>
                <c:pt idx="0">
                  <c:v>Közhatalmi bevételek (helyi adók,, gépjárműadó, egyéb pótlék, bírság)</c:v>
                </c:pt>
              </c:strCache>
            </c:strRef>
          </c:tx>
          <c:spPr>
            <a:solidFill>
              <a:srgbClr val="93CDD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'[1]Munka1'!$B$9:$D$9</c:f>
              <c:numCache>
                <c:ptCount val="3"/>
                <c:pt idx="0">
                  <c:v>6245413</c:v>
                </c:pt>
                <c:pt idx="1">
                  <c:v>5845000</c:v>
                </c:pt>
                <c:pt idx="2">
                  <c:v>6127000</c:v>
                </c:pt>
              </c:numCache>
            </c:numRef>
          </c:val>
          <c:shape val="box"/>
        </c:ser>
        <c:ser>
          <c:idx val="4"/>
          <c:order val="3"/>
          <c:tx>
            <c:strRef>
              <c:f>'[1]Munka1'!$A$10</c:f>
              <c:strCache>
                <c:ptCount val="1"/>
                <c:pt idx="0">
                  <c:v>Ingatlanok értékesítése</c:v>
                </c:pt>
              </c:strCache>
            </c:strRef>
          </c:tx>
          <c:spPr>
            <a:solidFill>
              <a:srgbClr val="0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'[1]Munka1'!$B$10:$D$10</c:f>
              <c:numCache>
                <c:ptCount val="3"/>
                <c:pt idx="0">
                  <c:v>409229</c:v>
                </c:pt>
                <c:pt idx="1">
                  <c:v>124500</c:v>
                </c:pt>
                <c:pt idx="2">
                  <c:v>450000</c:v>
                </c:pt>
              </c:numCache>
            </c:numRef>
          </c:val>
          <c:shape val="box"/>
        </c:ser>
        <c:ser>
          <c:idx val="5"/>
          <c:order val="4"/>
          <c:tx>
            <c:strRef>
              <c:f>'[1]Munka1'!$A$11</c:f>
              <c:strCache>
                <c:ptCount val="1"/>
                <c:pt idx="0">
                  <c:v>Intézményi működési bevételek </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'[1]Munka1'!$B$11:$D$11</c:f>
              <c:numCache>
                <c:ptCount val="3"/>
                <c:pt idx="0">
                  <c:v>1696725</c:v>
                </c:pt>
                <c:pt idx="1">
                  <c:v>1540213</c:v>
                </c:pt>
                <c:pt idx="2">
                  <c:v>1452735</c:v>
                </c:pt>
              </c:numCache>
            </c:numRef>
          </c:val>
          <c:shape val="box"/>
        </c:ser>
        <c:ser>
          <c:idx val="7"/>
          <c:order val="5"/>
          <c:tx>
            <c:strRef>
              <c:f>'[1]Munka1'!$A$12</c:f>
              <c:strCache>
                <c:ptCount val="1"/>
                <c:pt idx="0">
                  <c:v>Átvett pénzeszközök,felhalmozási bevételek</c:v>
                </c:pt>
              </c:strCache>
            </c:strRef>
          </c:tx>
          <c:spPr>
            <a:solidFill>
              <a:srgbClr val="98480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'[1]Munka1'!$B$12:$D$12</c:f>
              <c:numCache>
                <c:ptCount val="3"/>
                <c:pt idx="0">
                  <c:v>116995</c:v>
                </c:pt>
                <c:pt idx="1">
                  <c:v>104551</c:v>
                </c:pt>
                <c:pt idx="2">
                  <c:v>85000</c:v>
                </c:pt>
              </c:numCache>
            </c:numRef>
          </c:val>
          <c:shape val="box"/>
        </c:ser>
        <c:ser>
          <c:idx val="8"/>
          <c:order val="6"/>
          <c:tx>
            <c:strRef>
              <c:f>'[1]Munka1'!$A$13</c:f>
              <c:strCache>
                <c:ptCount val="1"/>
                <c:pt idx="0">
                  <c:v>Költségvetési maradvány</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'[1]Munka1'!$B$13:$D$13</c:f>
              <c:numCache>
                <c:ptCount val="3"/>
                <c:pt idx="0">
                  <c:v>1067026</c:v>
                </c:pt>
                <c:pt idx="1">
                  <c:v>2185072</c:v>
                </c:pt>
                <c:pt idx="2">
                  <c:v>487309</c:v>
                </c:pt>
              </c:numCache>
            </c:numRef>
          </c:val>
          <c:shape val="box"/>
        </c:ser>
        <c:ser>
          <c:idx val="9"/>
          <c:order val="7"/>
          <c:tx>
            <c:strRef>
              <c:f>'[1]Munka1'!$A$14</c:f>
              <c:strCache>
                <c:ptCount val="1"/>
                <c:pt idx="0">
                  <c:v>Hitelfelvétel</c:v>
                </c:pt>
              </c:strCache>
            </c:strRef>
          </c:tx>
          <c:spPr>
            <a:solidFill>
              <a:srgbClr val="5959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'[1]Munka1'!$B$14:$D$14</c:f>
              <c:numCache>
                <c:ptCount val="3"/>
                <c:pt idx="0">
                  <c:v>326717</c:v>
                </c:pt>
                <c:pt idx="1">
                  <c:v>590653</c:v>
                </c:pt>
                <c:pt idx="2">
                  <c:v>180000</c:v>
                </c:pt>
              </c:numCache>
            </c:numRef>
          </c:val>
          <c:shape val="box"/>
        </c:ser>
        <c:ser>
          <c:idx val="2"/>
          <c:order val="8"/>
          <c:tx>
            <c:strRef>
              <c:f>'[1]Munka1'!$A$7</c:f>
              <c:strCache>
                <c:ptCount val="1"/>
                <c:pt idx="0">
                  <c:v>Egyéb kapott támogatás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('[1]Munka1'!$B$4:$D$4,'[1]Munka1'!$B$15:$D$15)</c:f>
              <c:strCache>
                <c:ptCount val="3"/>
                <c:pt idx="0">
                  <c:v>2014.ÉVI TÉNY  </c:v>
                </c:pt>
                <c:pt idx="1">
                  <c:v>2015.ÉVI VÁRHATÓ   </c:v>
                </c:pt>
                <c:pt idx="2">
                  <c:v>2016.ÉVI TERV </c:v>
                </c:pt>
              </c:strCache>
            </c:strRef>
          </c:cat>
          <c:val>
            <c:numRef>
              <c:f>'[1]Munka1'!$B$7:$D$7</c:f>
              <c:numCache>
                <c:ptCount val="3"/>
                <c:pt idx="0">
                  <c:v>4757997</c:v>
                </c:pt>
                <c:pt idx="1">
                  <c:v>4278647</c:v>
                </c:pt>
                <c:pt idx="2">
                  <c:v>715500</c:v>
                </c:pt>
              </c:numCache>
            </c:numRef>
          </c:val>
          <c:shape val="box"/>
        </c:ser>
        <c:overlap val="100"/>
        <c:shape val="box"/>
        <c:axId val="59363980"/>
        <c:axId val="64513773"/>
      </c:bar3DChart>
      <c:catAx>
        <c:axId val="5936398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513773"/>
        <c:crosses val="autoZero"/>
        <c:auto val="1"/>
        <c:lblOffset val="100"/>
        <c:tickLblSkip val="1"/>
        <c:noMultiLvlLbl val="0"/>
      </c:catAx>
      <c:valAx>
        <c:axId val="64513773"/>
        <c:scaling>
          <c:orientation val="minMax"/>
        </c:scaling>
        <c:axPos val="l"/>
        <c:title>
          <c:tx>
            <c:rich>
              <a:bodyPr vert="horz" rot="0" anchor="ctr"/>
              <a:lstStyle/>
              <a:p>
                <a:pPr algn="l">
                  <a:defRPr/>
                </a:pPr>
                <a:r>
                  <a:rPr lang="en-US" cap="none" sz="1175" b="1" i="0" u="none" baseline="0">
                    <a:solidFill>
                      <a:srgbClr val="000000"/>
                    </a:solidFill>
                  </a:rPr>
                  <a:t>Ezer forint</a:t>
                </a:r>
              </a:p>
            </c:rich>
          </c:tx>
          <c:layout>
            <c:manualLayout>
              <c:xMode val="factor"/>
              <c:yMode val="factor"/>
              <c:x val="-0.00175"/>
              <c:y val="-0.343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363980"/>
        <c:crossesAt val="1"/>
        <c:crossBetween val="between"/>
        <c:dispUnits/>
      </c:valAx>
      <c:spPr>
        <a:noFill/>
        <a:ln>
          <a:noFill/>
        </a:ln>
      </c:spPr>
    </c:plotArea>
    <c:legend>
      <c:legendPos val="r"/>
      <c:layout>
        <c:manualLayout>
          <c:xMode val="edge"/>
          <c:yMode val="edge"/>
          <c:x val="0.6955"/>
          <c:y val="0.17575"/>
          <c:w val="0.25625"/>
          <c:h val="0.701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floor>
      <c:spPr>
        <a:solidFill>
          <a:srgbClr val="C0C0C0"/>
        </a:solidFill>
        <a:ln w="3175">
          <a:solidFill>
            <a:srgbClr val="000000"/>
          </a:solidFill>
        </a:ln>
      </c:spPr>
      <c:thickness val="0"/>
    </c:floor>
    <c:sideWall>
      <c:spPr>
        <a:solidFill>
          <a:srgbClr val="D9D9D9"/>
        </a:solidFill>
        <a:ln w="12700">
          <a:solidFill>
            <a:srgbClr val="000000"/>
          </a:solidFill>
        </a:ln>
      </c:spPr>
      <c:thickness val="0"/>
    </c:sideWall>
    <c:backWall>
      <c:spPr>
        <a:solidFill>
          <a:srgbClr val="D9D9D9"/>
        </a:solidFill>
        <a:ln w="12700">
          <a:solidFill>
            <a:srgbClr val="000000"/>
          </a:solidFill>
        </a:ln>
      </c:spPr>
      <c:thickness val="0"/>
    </c:backWall>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ÖNKORMÁNYZAT KIADÁSAINAK ALAKULÁSA A 2014-2016 ÉVEKBEN</a:t>
            </a:r>
          </a:p>
        </c:rich>
      </c:tx>
      <c:layout>
        <c:manualLayout>
          <c:xMode val="factor"/>
          <c:yMode val="factor"/>
          <c:x val="0.00825"/>
          <c:y val="-0.0015"/>
        </c:manualLayout>
      </c:layout>
      <c:spPr>
        <a:noFill/>
        <a:ln w="3175">
          <a:noFill/>
        </a:ln>
      </c:spPr>
    </c:title>
    <c:view3D>
      <c:rotX val="15"/>
      <c:rotY val="20"/>
      <c:depthPercent val="100"/>
      <c:rAngAx val="0"/>
      <c:perspective val="30"/>
    </c:view3D>
    <c:plotArea>
      <c:layout>
        <c:manualLayout>
          <c:xMode val="edge"/>
          <c:yMode val="edge"/>
          <c:x val="0.0855"/>
          <c:y val="0.08825"/>
          <c:w val="0.6185"/>
          <c:h val="0.84525"/>
        </c:manualLayout>
      </c:layout>
      <c:bar3DChart>
        <c:barDir val="col"/>
        <c:grouping val="standard"/>
        <c:varyColors val="0"/>
        <c:ser>
          <c:idx val="2"/>
          <c:order val="0"/>
          <c:tx>
            <c:strRef>
              <c:f>'[2]Munka1'!$B$8</c:f>
              <c:strCache>
                <c:ptCount val="1"/>
                <c:pt idx="0">
                  <c:v>Hiteltörlesztés</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'[2]Munka1'!$C$8:$E$8</c:f>
              <c:numCache>
                <c:ptCount val="3"/>
                <c:pt idx="0">
                  <c:v>1740134</c:v>
                </c:pt>
                <c:pt idx="1">
                  <c:v>31734</c:v>
                </c:pt>
                <c:pt idx="2">
                  <c:v>87122</c:v>
                </c:pt>
              </c:numCache>
            </c:numRef>
          </c:val>
          <c:shape val="box"/>
        </c:ser>
        <c:ser>
          <c:idx val="3"/>
          <c:order val="1"/>
          <c:tx>
            <c:strRef>
              <c:f>'[2]Munka1'!$B$9</c:f>
              <c:strCache>
                <c:ptCount val="1"/>
                <c:pt idx="0">
                  <c:v>Beruházás, felújítás, egyéb felhalmozás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'[2]Munka1'!$C$9:$E$9</c:f>
              <c:numCache>
                <c:ptCount val="3"/>
                <c:pt idx="0">
                  <c:v>3757825</c:v>
                </c:pt>
                <c:pt idx="1">
                  <c:v>5803564</c:v>
                </c:pt>
                <c:pt idx="2">
                  <c:v>1528321</c:v>
                </c:pt>
              </c:numCache>
            </c:numRef>
          </c:val>
          <c:shape val="box"/>
        </c:ser>
        <c:ser>
          <c:idx val="4"/>
          <c:order val="2"/>
          <c:tx>
            <c:strRef>
              <c:f>'[2]Munka1'!$B$10</c:f>
              <c:strCache>
                <c:ptCount val="1"/>
                <c:pt idx="0">
                  <c:v>Intézmények működési kiadásai</c:v>
                </c:pt>
              </c:strCache>
            </c:strRef>
          </c:tx>
          <c:spPr>
            <a:solidFill>
              <a:srgbClr val="7030A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'[2]Munka1'!$C$10:$E$10</c:f>
              <c:numCache>
                <c:ptCount val="3"/>
                <c:pt idx="0">
                  <c:v>6505741</c:v>
                </c:pt>
                <c:pt idx="1">
                  <c:v>6886708</c:v>
                </c:pt>
                <c:pt idx="2">
                  <c:v>6236730</c:v>
                </c:pt>
              </c:numCache>
            </c:numRef>
          </c:val>
          <c:shape val="box"/>
        </c:ser>
        <c:ser>
          <c:idx val="5"/>
          <c:order val="3"/>
          <c:tx>
            <c:strRef>
              <c:f>'[2]Munka1'!$B$11</c:f>
              <c:strCache>
                <c:ptCount val="1"/>
                <c:pt idx="0">
                  <c:v>Önkormányzati feladatok és kötelezettségek működési kiadásai</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'[2]Munka1'!$C$6:$E$6</c:f>
              <c:strCache>
                <c:ptCount val="3"/>
                <c:pt idx="0">
                  <c:v>2014. évi tény</c:v>
                </c:pt>
                <c:pt idx="1">
                  <c:v>2015. évi várható</c:v>
                </c:pt>
                <c:pt idx="2">
                  <c:v>2016. évi terv</c:v>
                </c:pt>
              </c:strCache>
            </c:strRef>
          </c:cat>
          <c:val>
            <c:numRef>
              <c:f>'[2]Munka1'!$C$11:$E$11</c:f>
              <c:numCache>
                <c:ptCount val="3"/>
                <c:pt idx="0">
                  <c:v>4371390</c:v>
                </c:pt>
                <c:pt idx="1">
                  <c:v>5122935</c:v>
                </c:pt>
                <c:pt idx="2">
                  <c:v>4194461</c:v>
                </c:pt>
              </c:numCache>
            </c:numRef>
          </c:val>
          <c:shape val="box"/>
        </c:ser>
        <c:shape val="box"/>
        <c:axId val="43753046"/>
        <c:axId val="58233095"/>
        <c:axId val="54335808"/>
      </c:bar3DChart>
      <c:catAx>
        <c:axId val="43753046"/>
        <c:scaling>
          <c:orientation val="minMax"/>
        </c:scaling>
        <c:axPos val="b"/>
        <c:delete val="0"/>
        <c:numFmt formatCode="General" sourceLinked="1"/>
        <c:majorTickMark val="out"/>
        <c:minorTickMark val="none"/>
        <c:tickLblPos val="low"/>
        <c:spPr>
          <a:ln w="3175">
            <a:solidFill>
              <a:srgbClr val="000000"/>
            </a:solidFill>
          </a:ln>
        </c:spPr>
        <c:crossAx val="58233095"/>
        <c:crosses val="autoZero"/>
        <c:auto val="1"/>
        <c:lblOffset val="100"/>
        <c:tickLblSkip val="1"/>
        <c:noMultiLvlLbl val="0"/>
      </c:catAx>
      <c:valAx>
        <c:axId val="58233095"/>
        <c:scaling>
          <c:orientation val="minMax"/>
        </c:scaling>
        <c:axPos val="l"/>
        <c:title>
          <c:tx>
            <c:rich>
              <a:bodyPr vert="horz" rot="0" anchor="ctr"/>
              <a:lstStyle/>
              <a:p>
                <a:pPr algn="ctr">
                  <a:defRPr/>
                </a:pPr>
                <a:r>
                  <a:rPr lang="en-US" cap="none" sz="975" b="1" i="0" u="none" baseline="0">
                    <a:solidFill>
                      <a:srgbClr val="000000"/>
                    </a:solidFill>
                  </a:rPr>
                  <a:t>Ezer forint</a:t>
                </a:r>
              </a:p>
            </c:rich>
          </c:tx>
          <c:layout>
            <c:manualLayout>
              <c:xMode val="factor"/>
              <c:yMode val="factor"/>
              <c:x val="0.087"/>
              <c:y val="-0.33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53046"/>
        <c:crossesAt val="1"/>
        <c:crossBetween val="between"/>
        <c:dispUnits/>
      </c:valAx>
      <c:serAx>
        <c:axId val="54335808"/>
        <c:scaling>
          <c:orientation val="minMax"/>
        </c:scaling>
        <c:axPos val="b"/>
        <c:delete val="1"/>
        <c:majorTickMark val="out"/>
        <c:minorTickMark val="none"/>
        <c:tickLblPos val="nextTo"/>
        <c:crossAx val="58233095"/>
        <c:crosses val="autoZero"/>
        <c:tickLblSkip val="1"/>
        <c:tickMarkSkip val="1"/>
      </c:serAx>
      <c:spPr>
        <a:noFill/>
        <a:ln>
          <a:noFill/>
        </a:ln>
      </c:spPr>
    </c:plotArea>
    <c:legend>
      <c:legendPos val="r"/>
      <c:layout>
        <c:manualLayout>
          <c:xMode val="edge"/>
          <c:yMode val="edge"/>
          <c:x val="0.685"/>
          <c:y val="0.1315"/>
          <c:w val="0.28875"/>
          <c:h val="0.6132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AZ ÖNKORMÁNYZAT KÖZPONTI SZABÁLYOZÁSBÓL SZÁRMAZÓ FORRÁSAI 2014 - 2016 ÉVEKBEN</a:t>
            </a:r>
          </a:p>
        </c:rich>
      </c:tx>
      <c:layout>
        <c:manualLayout>
          <c:xMode val="factor"/>
          <c:yMode val="factor"/>
          <c:x val="-0.00175"/>
          <c:y val="-0.0015"/>
        </c:manualLayout>
      </c:layout>
      <c:spPr>
        <a:noFill/>
        <a:ln w="3175">
          <a:noFill/>
        </a:ln>
      </c:spPr>
    </c:title>
    <c:view3D>
      <c:rotX val="15"/>
      <c:hPercent val="72"/>
      <c:rotY val="20"/>
      <c:depthPercent val="100"/>
      <c:rAngAx val="1"/>
    </c:view3D>
    <c:plotArea>
      <c:layout>
        <c:manualLayout>
          <c:xMode val="edge"/>
          <c:yMode val="edge"/>
          <c:x val="0.0865"/>
          <c:y val="0.09175"/>
          <c:w val="0.654"/>
          <c:h val="0.865"/>
        </c:manualLayout>
      </c:layout>
      <c:bar3DChart>
        <c:barDir val="col"/>
        <c:grouping val="stacked"/>
        <c:varyColors val="0"/>
        <c:ser>
          <c:idx val="3"/>
          <c:order val="0"/>
          <c:tx>
            <c:strRef>
              <c:f>'[3]Munka1'!$A$8</c:f>
              <c:strCache>
                <c:ptCount val="1"/>
                <c:pt idx="0">
                  <c:v>Önkormányzat működésének támogatása</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'[3]Munka1'!$B$3:$D$3</c:f>
              <c:strCache>
                <c:ptCount val="3"/>
                <c:pt idx="0">
                  <c:v>2014.évi tény</c:v>
                </c:pt>
                <c:pt idx="1">
                  <c:v>2015. évi tény</c:v>
                </c:pt>
                <c:pt idx="2">
                  <c:v>2016.évi terv</c:v>
                </c:pt>
              </c:strCache>
            </c:strRef>
          </c:cat>
          <c:val>
            <c:numRef>
              <c:f>'[3]Munka1'!$B$8:$D$8</c:f>
              <c:numCache>
                <c:ptCount val="3"/>
                <c:pt idx="0">
                  <c:v>404890</c:v>
                </c:pt>
                <c:pt idx="1">
                  <c:v>161963</c:v>
                </c:pt>
              </c:numCache>
            </c:numRef>
          </c:val>
          <c:shape val="cylinder"/>
        </c:ser>
        <c:ser>
          <c:idx val="0"/>
          <c:order val="1"/>
          <c:tx>
            <c:strRef>
              <c:f>'[3]Munka1'!$A$5</c:f>
              <c:strCache>
                <c:ptCount val="1"/>
                <c:pt idx="0">
                  <c:v>Köznevelési feladatok támogatása</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'[3]Munka1'!$B$3:$D$3</c:f>
              <c:strCache>
                <c:ptCount val="3"/>
                <c:pt idx="0">
                  <c:v>2014.évi tény</c:v>
                </c:pt>
                <c:pt idx="1">
                  <c:v>2015. évi tény</c:v>
                </c:pt>
                <c:pt idx="2">
                  <c:v>2016.évi terv</c:v>
                </c:pt>
              </c:strCache>
            </c:strRef>
          </c:cat>
          <c:val>
            <c:numRef>
              <c:f>'[3]Munka1'!$B$5:$D$5</c:f>
              <c:numCache>
                <c:ptCount val="3"/>
                <c:pt idx="0">
                  <c:v>998024</c:v>
                </c:pt>
                <c:pt idx="1">
                  <c:v>1032231</c:v>
                </c:pt>
                <c:pt idx="2">
                  <c:v>1068367</c:v>
                </c:pt>
              </c:numCache>
            </c:numRef>
          </c:val>
          <c:shape val="cylinder"/>
        </c:ser>
        <c:ser>
          <c:idx val="1"/>
          <c:order val="2"/>
          <c:tx>
            <c:strRef>
              <c:f>'[3]Munka1'!$A$7</c:f>
              <c:strCache>
                <c:ptCount val="1"/>
                <c:pt idx="0">
                  <c:v>Kulturális feladatok támogatása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'[3]Munka1'!$B$3:$D$3</c:f>
              <c:strCache>
                <c:ptCount val="3"/>
                <c:pt idx="0">
                  <c:v>2014.évi tény</c:v>
                </c:pt>
                <c:pt idx="1">
                  <c:v>2015. évi tény</c:v>
                </c:pt>
                <c:pt idx="2">
                  <c:v>2016.évi terv</c:v>
                </c:pt>
              </c:strCache>
            </c:strRef>
          </c:cat>
          <c:val>
            <c:numRef>
              <c:f>'[3]Munka1'!$B$7:$D$7</c:f>
              <c:numCache>
                <c:ptCount val="3"/>
                <c:pt idx="0">
                  <c:v>722239</c:v>
                </c:pt>
                <c:pt idx="1">
                  <c:v>726841</c:v>
                </c:pt>
                <c:pt idx="2">
                  <c:v>728272</c:v>
                </c:pt>
              </c:numCache>
            </c:numRef>
          </c:val>
          <c:shape val="cylinder"/>
        </c:ser>
        <c:ser>
          <c:idx val="2"/>
          <c:order val="3"/>
          <c:tx>
            <c:strRef>
              <c:f>'[3]Munka1'!$A$6</c:f>
              <c:strCache>
                <c:ptCount val="1"/>
                <c:pt idx="0">
                  <c:v>Szociális, gyermekjóléti, gyermekétkeztetési feladatok támogatása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'[3]Munka1'!$B$6:$D$6</c:f>
              <c:numCache>
                <c:ptCount val="3"/>
                <c:pt idx="0">
                  <c:v>884698</c:v>
                </c:pt>
                <c:pt idx="1">
                  <c:v>815526</c:v>
                </c:pt>
                <c:pt idx="2">
                  <c:v>857892</c:v>
                </c:pt>
              </c:numCache>
            </c:numRef>
          </c:val>
          <c:shape val="cylinder"/>
        </c:ser>
        <c:overlap val="100"/>
        <c:shape val="cylinder"/>
        <c:axId val="19260225"/>
        <c:axId val="39124298"/>
      </c:bar3DChart>
      <c:catAx>
        <c:axId val="19260225"/>
        <c:scaling>
          <c:orientation val="minMax"/>
        </c:scaling>
        <c:axPos val="b"/>
        <c:delete val="0"/>
        <c:numFmt formatCode="General" sourceLinked="1"/>
        <c:majorTickMark val="out"/>
        <c:minorTickMark val="none"/>
        <c:tickLblPos val="low"/>
        <c:spPr>
          <a:ln w="3175">
            <a:solidFill>
              <a:srgbClr val="000000"/>
            </a:solidFill>
          </a:ln>
        </c:spPr>
        <c:crossAx val="39124298"/>
        <c:crosses val="autoZero"/>
        <c:auto val="1"/>
        <c:lblOffset val="100"/>
        <c:tickLblSkip val="1"/>
        <c:noMultiLvlLbl val="0"/>
      </c:catAx>
      <c:valAx>
        <c:axId val="39124298"/>
        <c:scaling>
          <c:orientation val="minMax"/>
        </c:scaling>
        <c:axPos val="l"/>
        <c:title>
          <c:tx>
            <c:rich>
              <a:bodyPr vert="horz" rot="0" anchor="ctr"/>
              <a:lstStyle/>
              <a:p>
                <a:pPr algn="ctr">
                  <a:defRPr/>
                </a:pPr>
                <a:r>
                  <a:rPr lang="en-US" cap="none" sz="975" b="0" i="0" u="none" baseline="0">
                    <a:solidFill>
                      <a:srgbClr val="000000"/>
                    </a:solidFill>
                  </a:rPr>
                  <a:t>Ezer forint</a:t>
                </a:r>
              </a:p>
            </c:rich>
          </c:tx>
          <c:layout>
            <c:manualLayout>
              <c:xMode val="factor"/>
              <c:yMode val="factor"/>
              <c:x val="0.009"/>
              <c:y val="-0.328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60225"/>
        <c:crossesAt val="1"/>
        <c:crossBetween val="between"/>
        <c:dispUnits/>
      </c:valAx>
      <c:spPr>
        <a:noFill/>
        <a:ln>
          <a:noFill/>
        </a:ln>
      </c:spPr>
    </c:plotArea>
    <c:legend>
      <c:legendPos val="r"/>
      <c:layout>
        <c:manualLayout>
          <c:xMode val="edge"/>
          <c:yMode val="edge"/>
          <c:x val="0.77225"/>
          <c:y val="0.19625"/>
          <c:w val="0.225"/>
          <c:h val="0.368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EGYES ÁGAZATOK ÁLLAMI TÁMOGATÁSSAL VALÓ LEFEDETTSÉGE 2016 ÉVBEN
adatok ezer forintban</a:t>
            </a:r>
          </a:p>
        </c:rich>
      </c:tx>
      <c:layout>
        <c:manualLayout>
          <c:xMode val="factor"/>
          <c:yMode val="factor"/>
          <c:x val="0.005"/>
          <c:y val="-0.0015"/>
        </c:manualLayout>
      </c:layout>
      <c:spPr>
        <a:noFill/>
        <a:ln w="3175">
          <a:noFill/>
        </a:ln>
      </c:spPr>
    </c:title>
    <c:plotArea>
      <c:layout>
        <c:manualLayout>
          <c:xMode val="edge"/>
          <c:yMode val="edge"/>
          <c:x val="0.0045"/>
          <c:y val="0.13525"/>
          <c:w val="0.8645"/>
          <c:h val="0.848"/>
        </c:manualLayout>
      </c:layout>
      <c:barChart>
        <c:barDir val="bar"/>
        <c:grouping val="percentStacked"/>
        <c:varyColors val="0"/>
        <c:ser>
          <c:idx val="0"/>
          <c:order val="0"/>
          <c:tx>
            <c:strRef>
              <c:f>'[4]Munka1'!$E$5</c:f>
              <c:strCache>
                <c:ptCount val="1"/>
                <c:pt idx="0">
                  <c:v>Állami támogatás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dPt>
            <c:idx val="1"/>
            <c:invertIfNegative val="0"/>
            <c:spPr>
              <a:solidFill>
                <a:srgbClr val="FFC000"/>
              </a:solidFill>
              <a:ln w="12700">
                <a:solidFill>
                  <a:srgbClr val="000000"/>
                </a:solidFill>
              </a:ln>
            </c:spPr>
          </c:dPt>
          <c:dPt>
            <c:idx val="2"/>
            <c:invertIfNegative val="0"/>
            <c:spPr>
              <a:solidFill>
                <a:srgbClr val="FFC000"/>
              </a:solidFill>
              <a:ln w="12700">
                <a:solidFill>
                  <a:srgbClr val="000000"/>
                </a:solidFill>
              </a:ln>
            </c:spPr>
          </c:dPt>
          <c:dLbls>
            <c:numFmt formatCode="General" sourceLinked="1"/>
            <c:spPr>
              <a:noFill/>
              <a:ln w="3175">
                <a:noFill/>
              </a:ln>
            </c:spPr>
            <c:txPr>
              <a:bodyPr vert="horz" rot="0" anchor="ctr"/>
              <a:lstStyle/>
              <a:p>
                <a:pPr algn="ctr">
                  <a:defRPr lang="en-US" cap="none" sz="775" b="0" i="0" u="none" baseline="0">
                    <a:solidFill>
                      <a:srgbClr val="000000"/>
                    </a:solidFill>
                  </a:defRPr>
                </a:pPr>
              </a:p>
            </c:txPr>
            <c:showLegendKey val="0"/>
            <c:showVal val="1"/>
            <c:showBubbleSize val="0"/>
            <c:showCatName val="0"/>
            <c:showSerName val="0"/>
            <c:showPercent val="0"/>
          </c:dLbls>
          <c:cat>
            <c:strRef>
              <c:f>'[4]Munka1'!$D$6:$D$10</c:f>
              <c:strCache>
                <c:ptCount val="5"/>
                <c:pt idx="0">
                  <c:v>Oktatási ágazat</c:v>
                </c:pt>
                <c:pt idx="1">
                  <c:v>Egészségügyi és Szociális kiadások</c:v>
                </c:pt>
                <c:pt idx="2">
                  <c:v>Közművelődés</c:v>
                </c:pt>
                <c:pt idx="3">
                  <c:v>Városműködtetési kiadások</c:v>
                </c:pt>
                <c:pt idx="4">
                  <c:v>Igazgatási és gazdasági feladatok, informatikai kiadások</c:v>
                </c:pt>
              </c:strCache>
            </c:strRef>
          </c:cat>
          <c:val>
            <c:numRef>
              <c:f>'[4]Munka1'!$E$6:$E$10</c:f>
              <c:numCache>
                <c:ptCount val="5"/>
                <c:pt idx="0">
                  <c:v>1125595</c:v>
                </c:pt>
                <c:pt idx="1">
                  <c:v>949965</c:v>
                </c:pt>
                <c:pt idx="2">
                  <c:v>783680</c:v>
                </c:pt>
                <c:pt idx="3">
                  <c:v>0</c:v>
                </c:pt>
                <c:pt idx="4">
                  <c:v>0</c:v>
                </c:pt>
              </c:numCache>
            </c:numRef>
          </c:val>
        </c:ser>
        <c:ser>
          <c:idx val="1"/>
          <c:order val="1"/>
          <c:tx>
            <c:strRef>
              <c:f>'[4]Munka1'!$I$5</c:f>
              <c:strCache>
                <c:ptCount val="1"/>
                <c:pt idx="0">
                  <c:v>Önkormányzati forrás</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75" b="0" i="0" u="none" baseline="0">
                    <a:solidFill>
                      <a:srgbClr val="000000"/>
                    </a:solidFill>
                  </a:defRPr>
                </a:pPr>
              </a:p>
            </c:txPr>
            <c:showLegendKey val="0"/>
            <c:showVal val="1"/>
            <c:showBubbleSize val="0"/>
            <c:showCatName val="0"/>
            <c:showSerName val="0"/>
            <c:showPercent val="0"/>
          </c:dLbls>
          <c:cat>
            <c:strRef>
              <c:f>'[4]Munka1'!$D$6:$D$10</c:f>
              <c:strCache>
                <c:ptCount val="5"/>
                <c:pt idx="0">
                  <c:v>Oktatási ágazat</c:v>
                </c:pt>
                <c:pt idx="1">
                  <c:v>Egészségügyi és Szociális kiadások</c:v>
                </c:pt>
                <c:pt idx="2">
                  <c:v>Közművelődés</c:v>
                </c:pt>
                <c:pt idx="3">
                  <c:v>Városműködtetési kiadások</c:v>
                </c:pt>
                <c:pt idx="4">
                  <c:v>Igazgatási és gazdasági feladatok, informatikai kiadások</c:v>
                </c:pt>
              </c:strCache>
            </c:strRef>
          </c:cat>
          <c:val>
            <c:numRef>
              <c:f>'[4]Munka1'!$I$6:$I$10</c:f>
              <c:numCache>
                <c:ptCount val="5"/>
                <c:pt idx="0">
                  <c:v>2003371.7999999998</c:v>
                </c:pt>
                <c:pt idx="1">
                  <c:v>391446</c:v>
                </c:pt>
                <c:pt idx="2">
                  <c:v>1458420</c:v>
                </c:pt>
                <c:pt idx="3">
                  <c:v>1548614</c:v>
                </c:pt>
                <c:pt idx="4">
                  <c:v>2084790.2</c:v>
                </c:pt>
              </c:numCache>
            </c:numRef>
          </c:val>
        </c:ser>
        <c:overlap val="100"/>
        <c:axId val="16574363"/>
        <c:axId val="14951540"/>
      </c:barChart>
      <c:catAx>
        <c:axId val="165743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951540"/>
        <c:crosses val="autoZero"/>
        <c:auto val="1"/>
        <c:lblOffset val="100"/>
        <c:tickLblSkip val="1"/>
        <c:noMultiLvlLbl val="0"/>
      </c:catAx>
      <c:valAx>
        <c:axId val="149515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6574363"/>
        <c:crossesAt val="1"/>
        <c:crossBetween val="between"/>
        <c:dispUnits/>
      </c:valAx>
      <c:spPr>
        <a:solidFill>
          <a:srgbClr val="C0C0C0"/>
        </a:solidFill>
        <a:ln w="12700">
          <a:solidFill>
            <a:srgbClr val="808080"/>
          </a:solidFill>
        </a:ln>
      </c:spPr>
    </c:plotArea>
    <c:legend>
      <c:legendPos val="r"/>
      <c:layout>
        <c:manualLayout>
          <c:xMode val="edge"/>
          <c:yMode val="edge"/>
          <c:x val="0.848"/>
          <c:y val="0.515"/>
          <c:w val="0.1475"/>
          <c:h val="0.071"/>
        </c:manualLayout>
      </c:layout>
      <c:overlay val="0"/>
      <c:spPr>
        <a:solidFill>
          <a:srgbClr val="FFFFFF"/>
        </a:solidFill>
        <a:ln w="3175">
          <a:solidFill>
            <a:srgbClr val="000000"/>
          </a:solid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AZ ÖNKORMÁNYZAT MŰKÖDÉSI KIADÁSAINAK MEGOSZLÁSA 2016. ÉVBEN </a:t>
            </a:r>
          </a:p>
        </c:rich>
      </c:tx>
      <c:layout>
        <c:manualLayout>
          <c:xMode val="factor"/>
          <c:yMode val="factor"/>
          <c:x val="0.005"/>
          <c:y val="-0.0015"/>
        </c:manualLayout>
      </c:layout>
      <c:spPr>
        <a:noFill/>
        <a:ln w="3175">
          <a:noFill/>
        </a:ln>
      </c:spPr>
    </c:title>
    <c:view3D>
      <c:rotX val="15"/>
      <c:hPercent val="100"/>
      <c:rotY val="0"/>
      <c:depthPercent val="100"/>
      <c:rAngAx val="1"/>
    </c:view3D>
    <c:plotArea>
      <c:layout>
        <c:manualLayout>
          <c:xMode val="edge"/>
          <c:yMode val="edge"/>
          <c:x val="0.27775"/>
          <c:y val="0.39275"/>
          <c:w val="0.43225"/>
          <c:h val="0.281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FF8080"/>
              </a:solidFill>
              <a:ln w="12700">
                <a:solidFill>
                  <a:srgbClr val="000000"/>
                </a:solidFill>
              </a:ln>
            </c:spPr>
          </c:dPt>
          <c:dPt>
            <c:idx val="5"/>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'[5]Munka1'!$B$7:$B$12</c:f>
              <c:strCache>
                <c:ptCount val="6"/>
                <c:pt idx="0">
                  <c:v>Oktatási ágazat kiadásai</c:v>
                </c:pt>
                <c:pt idx="1">
                  <c:v>Szociális és egészségügyi feladatok kiadásai</c:v>
                </c:pt>
                <c:pt idx="2">
                  <c:v>Közművelődés és kulturális ágazat kiadásai</c:v>
                </c:pt>
                <c:pt idx="3">
                  <c:v>Városműködtetési kiadások</c:v>
                </c:pt>
                <c:pt idx="4">
                  <c:v>Igazgatási és gazdasági feladatok, informatikai kiadások</c:v>
                </c:pt>
                <c:pt idx="5">
                  <c:v>Sport és egyéb működési kiadások</c:v>
                </c:pt>
              </c:strCache>
            </c:strRef>
          </c:cat>
          <c:val>
            <c:numRef>
              <c:f>'[5]Munka1'!$C$7:$C$12</c:f>
              <c:numCache>
                <c:ptCount val="6"/>
                <c:pt idx="0">
                  <c:v>3128966.8</c:v>
                </c:pt>
                <c:pt idx="1">
                  <c:v>1341411</c:v>
                </c:pt>
                <c:pt idx="2">
                  <c:v>2242100</c:v>
                </c:pt>
                <c:pt idx="3">
                  <c:v>1548614</c:v>
                </c:pt>
                <c:pt idx="4">
                  <c:v>1633830.2</c:v>
                </c:pt>
                <c:pt idx="5">
                  <c:v>450960</c:v>
                </c:pt>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975"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480314960629921" right="0.7480314960629921"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676900"/>
    <xdr:graphicFrame>
      <xdr:nvGraphicFramePr>
        <xdr:cNvPr id="1" name="Chart 1"/>
        <xdr:cNvGraphicFramePr/>
      </xdr:nvGraphicFramePr>
      <xdr:xfrm>
        <a:off x="0" y="0"/>
        <a:ext cx="9315450" cy="56769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48325"/>
    <xdr:graphicFrame>
      <xdr:nvGraphicFramePr>
        <xdr:cNvPr id="1" name="Shape 1025"/>
        <xdr:cNvGraphicFramePr/>
      </xdr:nvGraphicFramePr>
      <xdr:xfrm>
        <a:off x="0" y="0"/>
        <a:ext cx="9296400" cy="56483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48325"/>
    <xdr:graphicFrame>
      <xdr:nvGraphicFramePr>
        <xdr:cNvPr id="1" name="Shape 1025"/>
        <xdr:cNvGraphicFramePr/>
      </xdr:nvGraphicFramePr>
      <xdr:xfrm>
        <a:off x="0" y="0"/>
        <a:ext cx="9296400" cy="56483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48325"/>
    <xdr:graphicFrame>
      <xdr:nvGraphicFramePr>
        <xdr:cNvPr id="1" name="Shape 1025"/>
        <xdr:cNvGraphicFramePr/>
      </xdr:nvGraphicFramePr>
      <xdr:xfrm>
        <a:off x="0" y="0"/>
        <a:ext cx="9296400" cy="56483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48325"/>
    <xdr:graphicFrame>
      <xdr:nvGraphicFramePr>
        <xdr:cNvPr id="1" name="Shape 1025"/>
        <xdr:cNvGraphicFramePr/>
      </xdr:nvGraphicFramePr>
      <xdr:xfrm>
        <a:off x="0" y="0"/>
        <a:ext cx="9296400" cy="56483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koltsegvetes2016\Diagramok%202016\Bev&#233;telek%20alakul&#225;sa%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koltsegvetes2016\Diagramok%202016\Kiad&#225;sok%20alakul&#225;sa%20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koltsegvetes2016\Diagramok%202016\K&#246;zp%20t&#225;m%20%20gafikon%20&#233;s%20adatok%2020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koltsegvetes2016\Diagramok%202016\Lefedetts&#233;g%20graf%20&#233;s%20adatok%20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koltsegvetes2016\Diagramok%202016\M&#369;k&#246;d&#233;s%20megoszl&#225;s%20grafikon%20&#233;s%20adatok%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
      <sheetName val="Diagram1"/>
      <sheetName val="Munka1"/>
    </sheetNames>
    <sheetDataSet>
      <sheetData sheetId="2">
        <row r="4">
          <cell r="B4" t="str">
            <v>2014.ÉVI TÉNY  </v>
          </cell>
          <cell r="C4" t="str">
            <v>2015.ÉVI VÁRHATÓ   </v>
          </cell>
          <cell r="D4" t="str">
            <v>2016.ÉVI TERV </v>
          </cell>
        </row>
        <row r="6">
          <cell r="A6" t="str">
            <v>Központi koltségvetési támogatás</v>
          </cell>
          <cell r="B6">
            <v>3185876</v>
          </cell>
          <cell r="C6">
            <v>2922563</v>
          </cell>
          <cell r="D6">
            <v>2654531</v>
          </cell>
        </row>
        <row r="7">
          <cell r="A7" t="str">
            <v>Egyéb kapott támogatás</v>
          </cell>
          <cell r="B7">
            <v>4757997</v>
          </cell>
          <cell r="C7">
            <v>4278647</v>
          </cell>
          <cell r="D7">
            <v>715500</v>
          </cell>
        </row>
        <row r="8">
          <cell r="A8" t="str">
            <v>Működési célú támogatások</v>
          </cell>
          <cell r="B8">
            <v>754184</v>
          </cell>
          <cell r="C8">
            <v>420199</v>
          </cell>
          <cell r="D8">
            <v>204709</v>
          </cell>
        </row>
        <row r="9">
          <cell r="A9" t="str">
            <v>Közhatalmi bevételek (helyi adók,, gépjárműadó, egyéb pótlék, bírság)</v>
          </cell>
          <cell r="B9">
            <v>6245413</v>
          </cell>
          <cell r="C9">
            <v>5845000</v>
          </cell>
          <cell r="D9">
            <v>6127000</v>
          </cell>
        </row>
        <row r="10">
          <cell r="A10" t="str">
            <v>Ingatlanok értékesítése</v>
          </cell>
          <cell r="B10">
            <v>409229</v>
          </cell>
          <cell r="C10">
            <v>124500</v>
          </cell>
          <cell r="D10">
            <v>450000</v>
          </cell>
        </row>
        <row r="11">
          <cell r="A11" t="str">
            <v>Intézményi működési bevételek </v>
          </cell>
          <cell r="B11">
            <v>1696725</v>
          </cell>
          <cell r="C11">
            <v>1540213</v>
          </cell>
          <cell r="D11">
            <v>1452735</v>
          </cell>
        </row>
        <row r="12">
          <cell r="A12" t="str">
            <v>Átvett pénzeszközök,felhalmozási bevételek</v>
          </cell>
          <cell r="B12">
            <v>116995</v>
          </cell>
          <cell r="C12">
            <v>104551</v>
          </cell>
          <cell r="D12">
            <v>85000</v>
          </cell>
        </row>
        <row r="13">
          <cell r="A13" t="str">
            <v>Költségvetési maradvány</v>
          </cell>
          <cell r="B13">
            <v>1067026</v>
          </cell>
          <cell r="C13">
            <v>2185072</v>
          </cell>
          <cell r="D13">
            <v>487309</v>
          </cell>
        </row>
        <row r="14">
          <cell r="A14" t="str">
            <v>Hitelfelvétel</v>
          </cell>
          <cell r="B14">
            <v>326717</v>
          </cell>
          <cell r="C14">
            <v>590653</v>
          </cell>
          <cell r="D14">
            <v>180000</v>
          </cell>
        </row>
        <row r="15">
          <cell r="B15">
            <v>18560162</v>
          </cell>
          <cell r="C15">
            <v>18011398</v>
          </cell>
          <cell r="D15">
            <v>12356784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1"/>
      <sheetName val="Munka1"/>
    </sheetNames>
    <sheetDataSet>
      <sheetData sheetId="1">
        <row r="6">
          <cell r="C6" t="str">
            <v>2014. évi tény</v>
          </cell>
          <cell r="D6" t="str">
            <v>2015. évi várható</v>
          </cell>
          <cell r="E6" t="str">
            <v>2016. évi terv</v>
          </cell>
        </row>
        <row r="8">
          <cell r="B8" t="str">
            <v>Hiteltörlesztés</v>
          </cell>
          <cell r="C8">
            <v>1740134</v>
          </cell>
          <cell r="D8">
            <v>31734</v>
          </cell>
          <cell r="E8">
            <v>87122</v>
          </cell>
        </row>
        <row r="9">
          <cell r="B9" t="str">
            <v>Beruházás, felújítás, egyéb felhalmozás</v>
          </cell>
          <cell r="C9">
            <v>3757825</v>
          </cell>
          <cell r="D9">
            <v>5803564</v>
          </cell>
          <cell r="E9">
            <v>1528321</v>
          </cell>
        </row>
        <row r="10">
          <cell r="B10" t="str">
            <v>Intézmények működési kiadásai</v>
          </cell>
          <cell r="C10">
            <v>6505741</v>
          </cell>
          <cell r="D10">
            <v>6886708</v>
          </cell>
          <cell r="E10">
            <v>6236730</v>
          </cell>
        </row>
        <row r="11">
          <cell r="B11" t="str">
            <v>Önkormányzati feladatok és kötelezettségek működési kiadásai</v>
          </cell>
          <cell r="C11">
            <v>4371390</v>
          </cell>
          <cell r="D11">
            <v>5122935</v>
          </cell>
          <cell r="E11">
            <v>4194461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agram2"/>
      <sheetName val="Munka1"/>
      <sheetName val="Munka2"/>
    </sheetNames>
    <sheetDataSet>
      <sheetData sheetId="1">
        <row r="3">
          <cell r="B3" t="str">
            <v>2014.évi tény</v>
          </cell>
          <cell r="C3" t="str">
            <v>2015. évi tény</v>
          </cell>
          <cell r="D3" t="str">
            <v>2016.évi terv</v>
          </cell>
        </row>
        <row r="5">
          <cell r="A5" t="str">
            <v>Köznevelési feladatok támogatása</v>
          </cell>
          <cell r="B5">
            <v>998024</v>
          </cell>
          <cell r="C5">
            <v>1032231</v>
          </cell>
          <cell r="D5">
            <v>1068367</v>
          </cell>
        </row>
        <row r="6">
          <cell r="A6" t="str">
            <v>Szociális, gyermekjóléti, gyermekétkeztetési feladatok támogatása</v>
          </cell>
          <cell r="B6">
            <v>884698</v>
          </cell>
          <cell r="C6">
            <v>815526</v>
          </cell>
          <cell r="D6">
            <v>857892</v>
          </cell>
        </row>
        <row r="7">
          <cell r="A7" t="str">
            <v>Kulturális feladatok támogatása</v>
          </cell>
          <cell r="B7">
            <v>722239</v>
          </cell>
          <cell r="C7">
            <v>726841</v>
          </cell>
          <cell r="D7">
            <v>728272</v>
          </cell>
        </row>
        <row r="8">
          <cell r="A8" t="str">
            <v>Önkormányzat működésének támogatása</v>
          </cell>
          <cell r="B8">
            <v>404890</v>
          </cell>
          <cell r="C8">
            <v>161963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agram2"/>
      <sheetName val="Munka1"/>
      <sheetName val="Munka2"/>
      <sheetName val="INBE"/>
      <sheetName val="Norma"/>
    </sheetNames>
    <sheetDataSet>
      <sheetData sheetId="1">
        <row r="5">
          <cell r="E5" t="str">
            <v>Állami támogatás</v>
          </cell>
          <cell r="I5" t="str">
            <v>Önkormányzati forrás</v>
          </cell>
        </row>
        <row r="6">
          <cell r="D6" t="str">
            <v>Oktatási ágazat</v>
          </cell>
          <cell r="E6">
            <v>1125595</v>
          </cell>
          <cell r="I6">
            <v>2003371.7999999998</v>
          </cell>
        </row>
        <row r="7">
          <cell r="D7" t="str">
            <v>Egészségügyi és Szociális kiadások</v>
          </cell>
          <cell r="E7">
            <v>949965</v>
          </cell>
          <cell r="I7">
            <v>391446</v>
          </cell>
        </row>
        <row r="8">
          <cell r="D8" t="str">
            <v>Közművelődés</v>
          </cell>
          <cell r="E8">
            <v>783680</v>
          </cell>
          <cell r="I8">
            <v>1458420</v>
          </cell>
        </row>
        <row r="9">
          <cell r="D9" t="str">
            <v>Városműködtetési kiadások</v>
          </cell>
          <cell r="E9">
            <v>0</v>
          </cell>
          <cell r="I9">
            <v>1548614</v>
          </cell>
        </row>
        <row r="10">
          <cell r="D10" t="str">
            <v>Igazgatási és gazdasági feladatok, informatikai kiadások</v>
          </cell>
          <cell r="E10">
            <v>0</v>
          </cell>
          <cell r="I10">
            <v>2084790.2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agram1"/>
      <sheetName val="Munka1"/>
      <sheetName val="2015"/>
      <sheetName val="2016"/>
      <sheetName val="INKI"/>
    </sheetNames>
    <sheetDataSet>
      <sheetData sheetId="1">
        <row r="7">
          <cell r="B7" t="str">
            <v>Oktatási ágazat kiadásai</v>
          </cell>
          <cell r="C7">
            <v>3128966.8</v>
          </cell>
        </row>
        <row r="8">
          <cell r="B8" t="str">
            <v>Szociális és egészségügyi feladatok kiadásai</v>
          </cell>
          <cell r="C8">
            <v>1341411</v>
          </cell>
        </row>
        <row r="9">
          <cell r="B9" t="str">
            <v>Közművelődés és kulturális ágazat kiadásai</v>
          </cell>
          <cell r="C9">
            <v>2242100</v>
          </cell>
        </row>
        <row r="10">
          <cell r="B10" t="str">
            <v>Városműködtetési kiadások</v>
          </cell>
          <cell r="C10">
            <v>1548614</v>
          </cell>
        </row>
        <row r="11">
          <cell r="B11" t="str">
            <v>Igazgatási és gazdasági feladatok, informatikai kiadások</v>
          </cell>
          <cell r="C11">
            <v>1633830.2</v>
          </cell>
        </row>
        <row r="12">
          <cell r="B12" t="str">
            <v>Sport és egyéb működési kiadások</v>
          </cell>
          <cell r="C12">
            <v>450960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view="pageBreakPreview" zoomScaleSheetLayoutView="100" zoomScalePageLayoutView="0" workbookViewId="0" topLeftCell="A1">
      <selection activeCell="A1" sqref="A1"/>
    </sheetView>
  </sheetViews>
  <sheetFormatPr defaultColWidth="9.125" defaultRowHeight="12.75"/>
  <cols>
    <col min="1" max="1" width="3.625" style="633" customWidth="1"/>
    <col min="2" max="2" width="7.00390625" style="132" bestFit="1" customWidth="1"/>
    <col min="3" max="5" width="5.625" style="132" customWidth="1"/>
    <col min="6" max="6" width="59.625" style="129" customWidth="1"/>
    <col min="7" max="8" width="12.625" style="128" customWidth="1"/>
    <col min="9" max="9" width="12.625" style="374" customWidth="1"/>
    <col min="10" max="10" width="15.625" style="375" customWidth="1"/>
    <col min="11" max="16384" width="9.125" style="129" customWidth="1"/>
  </cols>
  <sheetData>
    <row r="1" spans="2:10" ht="15">
      <c r="B1" s="1110" t="s">
        <v>851</v>
      </c>
      <c r="C1" s="1110"/>
      <c r="D1" s="1110"/>
      <c r="E1" s="1110"/>
      <c r="F1" s="1110"/>
      <c r="G1" s="136"/>
      <c r="H1" s="136"/>
      <c r="I1" s="136"/>
      <c r="J1" s="136"/>
    </row>
    <row r="2" spans="1:10" s="130" customFormat="1" ht="24.75" customHeight="1">
      <c r="A2" s="633"/>
      <c r="B2" s="1107" t="s">
        <v>371</v>
      </c>
      <c r="C2" s="1107"/>
      <c r="D2" s="1107"/>
      <c r="E2" s="1107"/>
      <c r="F2" s="1107"/>
      <c r="G2" s="1107"/>
      <c r="H2" s="1107"/>
      <c r="I2" s="1107"/>
      <c r="J2" s="1107"/>
    </row>
    <row r="3" spans="1:10" s="130" customFormat="1" ht="24.75" customHeight="1">
      <c r="A3" s="633"/>
      <c r="B3" s="1108" t="s">
        <v>536</v>
      </c>
      <c r="C3" s="1108"/>
      <c r="D3" s="1108"/>
      <c r="E3" s="1108"/>
      <c r="F3" s="1108"/>
      <c r="G3" s="1108"/>
      <c r="H3" s="1108"/>
      <c r="I3" s="1108"/>
      <c r="J3" s="1108"/>
    </row>
    <row r="4" spans="2:10" ht="15">
      <c r="B4" s="262"/>
      <c r="C4" s="262"/>
      <c r="D4" s="262"/>
      <c r="E4" s="262"/>
      <c r="F4" s="262"/>
      <c r="G4" s="263"/>
      <c r="H4" s="263"/>
      <c r="I4" s="1109" t="s">
        <v>1</v>
      </c>
      <c r="J4" s="1109"/>
    </row>
    <row r="5" spans="1:10" s="640" customFormat="1" ht="13.5" thickBot="1">
      <c r="A5" s="633"/>
      <c r="B5" s="637" t="s">
        <v>2</v>
      </c>
      <c r="C5" s="637" t="s">
        <v>4</v>
      </c>
      <c r="D5" s="637" t="s">
        <v>3</v>
      </c>
      <c r="E5" s="637" t="s">
        <v>5</v>
      </c>
      <c r="F5" s="637" t="s">
        <v>6</v>
      </c>
      <c r="G5" s="638" t="s">
        <v>62</v>
      </c>
      <c r="H5" s="638" t="s">
        <v>63</v>
      </c>
      <c r="I5" s="639" t="s">
        <v>64</v>
      </c>
      <c r="J5" s="639" t="s">
        <v>125</v>
      </c>
    </row>
    <row r="6" spans="1:23" s="272" customFormat="1" ht="53.25" thickBot="1">
      <c r="A6" s="634"/>
      <c r="B6" s="264" t="s">
        <v>65</v>
      </c>
      <c r="C6" s="265" t="s">
        <v>66</v>
      </c>
      <c r="D6" s="266" t="s">
        <v>372</v>
      </c>
      <c r="E6" s="266" t="s">
        <v>373</v>
      </c>
      <c r="F6" s="267" t="s">
        <v>8</v>
      </c>
      <c r="G6" s="268" t="s">
        <v>537</v>
      </c>
      <c r="H6" s="268" t="s">
        <v>538</v>
      </c>
      <c r="I6" s="269" t="s">
        <v>539</v>
      </c>
      <c r="J6" s="270" t="s">
        <v>9</v>
      </c>
      <c r="K6" s="271"/>
      <c r="L6" s="271"/>
      <c r="M6" s="271"/>
      <c r="N6" s="271"/>
      <c r="O6" s="271"/>
      <c r="P6" s="271"/>
      <c r="Q6" s="271"/>
      <c r="R6" s="271"/>
      <c r="S6" s="271"/>
      <c r="T6" s="271"/>
      <c r="U6" s="271"/>
      <c r="V6" s="271"/>
      <c r="W6" s="271"/>
    </row>
    <row r="7" spans="1:23" s="281" customFormat="1" ht="36" customHeight="1">
      <c r="A7" s="634">
        <v>1</v>
      </c>
      <c r="B7" s="273"/>
      <c r="C7" s="274"/>
      <c r="D7" s="275">
        <v>1</v>
      </c>
      <c r="E7" s="275"/>
      <c r="F7" s="276" t="s">
        <v>290</v>
      </c>
      <c r="G7" s="277">
        <f>SUM(G8,G15,G25,G31,G32,G14,G30)</f>
        <v>12146773</v>
      </c>
      <c r="H7" s="277">
        <f>SUM(H8,H15,H25,H31,H32,H14,H30)</f>
        <v>10476265</v>
      </c>
      <c r="I7" s="278">
        <f>SUM(I8,I15,I25,I31,I32,I14,I30)</f>
        <v>10847930</v>
      </c>
      <c r="J7" s="279">
        <f>SUM(J8,J15,J25,J31,J32,J14,J30)</f>
        <v>10523975</v>
      </c>
      <c r="K7" s="280"/>
      <c r="L7" s="280"/>
      <c r="M7" s="280"/>
      <c r="N7" s="280"/>
      <c r="O7" s="280"/>
      <c r="P7" s="280"/>
      <c r="Q7" s="280"/>
      <c r="R7" s="280"/>
      <c r="S7" s="280"/>
      <c r="T7" s="280"/>
      <c r="U7" s="280"/>
      <c r="V7" s="280"/>
      <c r="W7" s="280"/>
    </row>
    <row r="8" spans="1:23" s="281" customFormat="1" ht="36" customHeight="1">
      <c r="A8" s="634">
        <v>2</v>
      </c>
      <c r="B8" s="282">
        <v>18</v>
      </c>
      <c r="C8" s="283"/>
      <c r="D8" s="284"/>
      <c r="E8" s="284">
        <v>1</v>
      </c>
      <c r="F8" s="283" t="s">
        <v>374</v>
      </c>
      <c r="G8" s="285">
        <f>SUM(G9,G12:G12)</f>
        <v>3879913</v>
      </c>
      <c r="H8" s="285">
        <f>SUM(H9,H12:H12)</f>
        <v>2950575</v>
      </c>
      <c r="I8" s="286">
        <f>SUM(I9,I12:I12)</f>
        <v>3210518</v>
      </c>
      <c r="J8" s="287">
        <f>SUM(J9,J12:J12)</f>
        <v>2802231</v>
      </c>
      <c r="K8" s="280"/>
      <c r="L8" s="280"/>
      <c r="M8" s="280"/>
      <c r="N8" s="280"/>
      <c r="O8" s="280"/>
      <c r="P8" s="280"/>
      <c r="Q8" s="280"/>
      <c r="R8" s="280"/>
      <c r="S8" s="280"/>
      <c r="T8" s="280"/>
      <c r="U8" s="280"/>
      <c r="V8" s="280"/>
      <c r="W8" s="280"/>
    </row>
    <row r="9" spans="1:10" s="293" customFormat="1" ht="15">
      <c r="A9" s="634">
        <v>3</v>
      </c>
      <c r="B9" s="288"/>
      <c r="C9" s="289"/>
      <c r="D9" s="262"/>
      <c r="E9" s="262"/>
      <c r="F9" s="290" t="s">
        <v>375</v>
      </c>
      <c r="G9" s="291">
        <f>SUM(G10:G11)</f>
        <v>3342944</v>
      </c>
      <c r="H9" s="291">
        <f>SUM(H10:H11)</f>
        <v>2736561</v>
      </c>
      <c r="I9" s="88">
        <f>SUM(I10:I11)</f>
        <v>2951816</v>
      </c>
      <c r="J9" s="292">
        <f>SUM(J10:J11)</f>
        <v>2654531</v>
      </c>
    </row>
    <row r="10" spans="1:10" ht="33" customHeight="1">
      <c r="A10" s="636">
        <v>4</v>
      </c>
      <c r="B10" s="137"/>
      <c r="C10" s="294"/>
      <c r="D10" s="294"/>
      <c r="E10" s="294"/>
      <c r="F10" s="295" t="s">
        <v>718</v>
      </c>
      <c r="G10" s="150">
        <v>3101194</v>
      </c>
      <c r="H10" s="150">
        <v>2736561</v>
      </c>
      <c r="I10" s="22">
        <v>2821019</v>
      </c>
      <c r="J10" s="296">
        <v>2654531</v>
      </c>
    </row>
    <row r="11" spans="1:10" ht="30.75">
      <c r="A11" s="636">
        <v>5</v>
      </c>
      <c r="B11" s="133"/>
      <c r="C11" s="294"/>
      <c r="D11" s="294"/>
      <c r="E11" s="294"/>
      <c r="F11" s="295" t="s">
        <v>376</v>
      </c>
      <c r="G11" s="150">
        <v>241750</v>
      </c>
      <c r="H11" s="150"/>
      <c r="I11" s="22">
        <v>130797</v>
      </c>
      <c r="J11" s="296"/>
    </row>
    <row r="12" spans="1:10" s="293" customFormat="1" ht="15">
      <c r="A12" s="634">
        <v>6</v>
      </c>
      <c r="B12" s="288"/>
      <c r="C12" s="297"/>
      <c r="D12" s="294"/>
      <c r="E12" s="294"/>
      <c r="F12" s="298" t="s">
        <v>377</v>
      </c>
      <c r="G12" s="291">
        <v>536969</v>
      </c>
      <c r="H12" s="291">
        <v>214014</v>
      </c>
      <c r="I12" s="88">
        <v>258702</v>
      </c>
      <c r="J12" s="299">
        <v>147700</v>
      </c>
    </row>
    <row r="13" spans="1:10" ht="16.5" customHeight="1">
      <c r="A13" s="634">
        <v>7</v>
      </c>
      <c r="B13" s="133"/>
      <c r="C13" s="294"/>
      <c r="D13" s="294"/>
      <c r="E13" s="294"/>
      <c r="F13" s="295" t="s">
        <v>378</v>
      </c>
      <c r="G13" s="150">
        <v>152164</v>
      </c>
      <c r="H13" s="150">
        <v>128400</v>
      </c>
      <c r="I13" s="22">
        <v>130913</v>
      </c>
      <c r="J13" s="296">
        <v>128400</v>
      </c>
    </row>
    <row r="14" spans="1:10" ht="36" customHeight="1">
      <c r="A14" s="635">
        <v>8</v>
      </c>
      <c r="B14" s="300" t="s">
        <v>379</v>
      </c>
      <c r="C14" s="294"/>
      <c r="D14" s="294"/>
      <c r="E14" s="301">
        <v>2</v>
      </c>
      <c r="F14" s="283" t="s">
        <v>380</v>
      </c>
      <c r="G14" s="302">
        <v>217215</v>
      </c>
      <c r="H14" s="302">
        <v>84306</v>
      </c>
      <c r="I14" s="302">
        <v>161497</v>
      </c>
      <c r="J14" s="303">
        <v>57009</v>
      </c>
    </row>
    <row r="15" spans="1:10" s="308" customFormat="1" ht="36" customHeight="1">
      <c r="A15" s="634">
        <v>9</v>
      </c>
      <c r="B15" s="133">
        <v>18</v>
      </c>
      <c r="C15" s="289"/>
      <c r="D15" s="262"/>
      <c r="E15" s="262">
        <v>3</v>
      </c>
      <c r="F15" s="304" t="s">
        <v>381</v>
      </c>
      <c r="G15" s="305">
        <f>SUM(G16,G24:G24)</f>
        <v>6245413</v>
      </c>
      <c r="H15" s="305">
        <f>SUM(H16,H24:H24)</f>
        <v>5845000</v>
      </c>
      <c r="I15" s="306">
        <f>SUM(I16,I24:I24)</f>
        <v>5845000</v>
      </c>
      <c r="J15" s="307">
        <f>SUM(J16,J24:J24)</f>
        <v>6127000</v>
      </c>
    </row>
    <row r="16" spans="1:10" s="293" customFormat="1" ht="15">
      <c r="A16" s="634">
        <v>10</v>
      </c>
      <c r="B16" s="288"/>
      <c r="C16" s="289"/>
      <c r="D16" s="262"/>
      <c r="E16" s="262"/>
      <c r="F16" s="298" t="s">
        <v>382</v>
      </c>
      <c r="G16" s="291">
        <f>SUM(G17:G23)</f>
        <v>6228040</v>
      </c>
      <c r="H16" s="291">
        <f>SUM(H17:H23)</f>
        <v>5825000</v>
      </c>
      <c r="I16" s="88">
        <f>SUM(I17:I23)</f>
        <v>5825000</v>
      </c>
      <c r="J16" s="292">
        <f>SUM(J17:J23)</f>
        <v>6107000</v>
      </c>
    </row>
    <row r="17" spans="1:10" ht="15">
      <c r="A17" s="634">
        <v>11</v>
      </c>
      <c r="B17" s="133"/>
      <c r="C17" s="262"/>
      <c r="D17" s="262"/>
      <c r="E17" s="262"/>
      <c r="F17" s="295" t="s">
        <v>275</v>
      </c>
      <c r="G17" s="150">
        <v>1152985</v>
      </c>
      <c r="H17" s="150">
        <v>1120000</v>
      </c>
      <c r="I17" s="22">
        <v>1120000</v>
      </c>
      <c r="J17" s="296">
        <v>1150000</v>
      </c>
    </row>
    <row r="18" spans="1:10" ht="15">
      <c r="A18" s="634">
        <v>12</v>
      </c>
      <c r="B18" s="133"/>
      <c r="C18" s="262"/>
      <c r="D18" s="262"/>
      <c r="E18" s="262"/>
      <c r="F18" s="295" t="s">
        <v>278</v>
      </c>
      <c r="G18" s="150">
        <v>33109</v>
      </c>
      <c r="H18" s="150">
        <v>30000</v>
      </c>
      <c r="I18" s="22">
        <v>30000</v>
      </c>
      <c r="J18" s="296">
        <v>36000</v>
      </c>
    </row>
    <row r="19" spans="1:10" ht="15">
      <c r="A19" s="634">
        <v>13</v>
      </c>
      <c r="B19" s="133"/>
      <c r="C19" s="262"/>
      <c r="D19" s="262"/>
      <c r="E19" s="262"/>
      <c r="F19" s="295" t="s">
        <v>277</v>
      </c>
      <c r="G19" s="150">
        <v>117063</v>
      </c>
      <c r="H19" s="150">
        <v>135000</v>
      </c>
      <c r="I19" s="22">
        <v>135000</v>
      </c>
      <c r="J19" s="296">
        <v>135000</v>
      </c>
    </row>
    <row r="20" spans="1:10" ht="15">
      <c r="A20" s="634">
        <v>14</v>
      </c>
      <c r="B20" s="133"/>
      <c r="C20" s="262"/>
      <c r="D20" s="262"/>
      <c r="E20" s="262"/>
      <c r="F20" s="295" t="s">
        <v>276</v>
      </c>
      <c r="G20" s="150">
        <v>125591</v>
      </c>
      <c r="H20" s="150">
        <v>125000</v>
      </c>
      <c r="I20" s="22">
        <v>125000</v>
      </c>
      <c r="J20" s="296">
        <v>97000</v>
      </c>
    </row>
    <row r="21" spans="1:10" ht="15">
      <c r="A21" s="634">
        <v>15</v>
      </c>
      <c r="B21" s="133"/>
      <c r="C21" s="262"/>
      <c r="D21" s="262"/>
      <c r="E21" s="262"/>
      <c r="F21" s="295" t="s">
        <v>274</v>
      </c>
      <c r="G21" s="150">
        <v>4587535</v>
      </c>
      <c r="H21" s="150">
        <v>4200000</v>
      </c>
      <c r="I21" s="22">
        <v>4200000</v>
      </c>
      <c r="J21" s="296">
        <v>4500000</v>
      </c>
    </row>
    <row r="22" spans="1:10" ht="15">
      <c r="A22" s="634">
        <v>16</v>
      </c>
      <c r="B22" s="133"/>
      <c r="C22" s="262"/>
      <c r="D22" s="262"/>
      <c r="E22" s="262"/>
      <c r="F22" s="295" t="s">
        <v>279</v>
      </c>
      <c r="G22" s="150">
        <v>176853</v>
      </c>
      <c r="H22" s="150">
        <v>185000</v>
      </c>
      <c r="I22" s="22">
        <v>185000</v>
      </c>
      <c r="J22" s="296">
        <v>174000</v>
      </c>
    </row>
    <row r="23" spans="1:10" ht="15">
      <c r="A23" s="634">
        <v>17</v>
      </c>
      <c r="B23" s="133"/>
      <c r="C23" s="262"/>
      <c r="D23" s="262"/>
      <c r="E23" s="262"/>
      <c r="F23" s="295" t="s">
        <v>383</v>
      </c>
      <c r="G23" s="150">
        <v>34904</v>
      </c>
      <c r="H23" s="150">
        <v>30000</v>
      </c>
      <c r="I23" s="22">
        <v>30000</v>
      </c>
      <c r="J23" s="296">
        <v>15000</v>
      </c>
    </row>
    <row r="24" spans="1:10" s="293" customFormat="1" ht="30.75">
      <c r="A24" s="636">
        <v>18</v>
      </c>
      <c r="B24" s="288"/>
      <c r="C24" s="289"/>
      <c r="D24" s="262"/>
      <c r="E24" s="262"/>
      <c r="F24" s="298" t="s">
        <v>384</v>
      </c>
      <c r="G24" s="291">
        <v>17373</v>
      </c>
      <c r="H24" s="291">
        <v>20000</v>
      </c>
      <c r="I24" s="88">
        <v>20000</v>
      </c>
      <c r="J24" s="299">
        <v>20000</v>
      </c>
    </row>
    <row r="25" spans="1:10" s="308" customFormat="1" ht="36" customHeight="1">
      <c r="A25" s="634">
        <v>19</v>
      </c>
      <c r="B25" s="133">
        <v>18</v>
      </c>
      <c r="C25" s="289"/>
      <c r="D25" s="262"/>
      <c r="E25" s="262">
        <v>4</v>
      </c>
      <c r="F25" s="304" t="s">
        <v>294</v>
      </c>
      <c r="G25" s="305">
        <f>SUM(G26:G29)</f>
        <v>572465</v>
      </c>
      <c r="H25" s="305">
        <f>SUM(H26:H29)</f>
        <v>430110</v>
      </c>
      <c r="I25" s="306">
        <f>SUM(I26:I29)</f>
        <v>383396</v>
      </c>
      <c r="J25" s="307">
        <f>SUM(J26:J29)</f>
        <v>576000</v>
      </c>
    </row>
    <row r="26" spans="1:10" ht="16.5" customHeight="1">
      <c r="A26" s="634">
        <v>20</v>
      </c>
      <c r="B26" s="133"/>
      <c r="C26" s="262"/>
      <c r="D26" s="262"/>
      <c r="E26" s="262"/>
      <c r="F26" s="295" t="s">
        <v>714</v>
      </c>
      <c r="G26" s="150">
        <v>286478</v>
      </c>
      <c r="H26" s="150">
        <v>44990</v>
      </c>
      <c r="I26" s="22">
        <v>80482</v>
      </c>
      <c r="J26" s="296">
        <v>170600</v>
      </c>
    </row>
    <row r="27" spans="1:10" ht="16.5" customHeight="1">
      <c r="A27" s="634">
        <v>21</v>
      </c>
      <c r="B27" s="133"/>
      <c r="C27" s="262"/>
      <c r="D27" s="262"/>
      <c r="E27" s="262"/>
      <c r="F27" s="295" t="s">
        <v>715</v>
      </c>
      <c r="G27" s="150">
        <v>152617</v>
      </c>
      <c r="H27" s="150">
        <v>187110</v>
      </c>
      <c r="I27" s="22">
        <v>180721</v>
      </c>
      <c r="J27" s="296">
        <v>203000</v>
      </c>
    </row>
    <row r="28" spans="1:13" ht="16.5" customHeight="1">
      <c r="A28" s="634">
        <v>22</v>
      </c>
      <c r="B28" s="133"/>
      <c r="C28" s="262"/>
      <c r="D28" s="262"/>
      <c r="E28" s="262"/>
      <c r="F28" s="295" t="s">
        <v>716</v>
      </c>
      <c r="G28" s="150">
        <v>110448</v>
      </c>
      <c r="H28" s="150">
        <v>159710</v>
      </c>
      <c r="I28" s="22">
        <v>64667</v>
      </c>
      <c r="J28" s="296">
        <v>156400</v>
      </c>
      <c r="M28" s="262"/>
    </row>
    <row r="29" spans="1:13" ht="16.5" customHeight="1">
      <c r="A29" s="634">
        <v>23</v>
      </c>
      <c r="B29" s="133"/>
      <c r="C29" s="262"/>
      <c r="D29" s="262"/>
      <c r="E29" s="262"/>
      <c r="F29" s="295" t="s">
        <v>717</v>
      </c>
      <c r="G29" s="150">
        <v>22922</v>
      </c>
      <c r="H29" s="150">
        <v>38300</v>
      </c>
      <c r="I29" s="22">
        <v>57526</v>
      </c>
      <c r="J29" s="296">
        <v>46000</v>
      </c>
      <c r="M29" s="262"/>
    </row>
    <row r="30" spans="1:10" s="308" customFormat="1" ht="36" customHeight="1">
      <c r="A30" s="634">
        <v>24</v>
      </c>
      <c r="B30" s="309" t="s">
        <v>379</v>
      </c>
      <c r="C30" s="289"/>
      <c r="D30" s="262"/>
      <c r="E30" s="262">
        <v>5</v>
      </c>
      <c r="F30" s="304" t="s">
        <v>385</v>
      </c>
      <c r="G30" s="305">
        <v>1124260</v>
      </c>
      <c r="H30" s="305">
        <v>1082274</v>
      </c>
      <c r="I30" s="306">
        <v>1156817</v>
      </c>
      <c r="J30" s="307">
        <v>876735</v>
      </c>
    </row>
    <row r="31" spans="1:10" s="308" customFormat="1" ht="36" customHeight="1">
      <c r="A31" s="634">
        <v>25</v>
      </c>
      <c r="B31" s="133">
        <v>18</v>
      </c>
      <c r="C31" s="289"/>
      <c r="D31" s="262"/>
      <c r="E31" s="262">
        <v>6</v>
      </c>
      <c r="F31" s="304" t="s">
        <v>386</v>
      </c>
      <c r="G31" s="305">
        <v>601</v>
      </c>
      <c r="H31" s="305"/>
      <c r="I31" s="306">
        <v>472</v>
      </c>
      <c r="J31" s="307"/>
    </row>
    <row r="32" spans="1:10" s="293" customFormat="1" ht="36" customHeight="1">
      <c r="A32" s="636">
        <v>26</v>
      </c>
      <c r="B32" s="310" t="s">
        <v>379</v>
      </c>
      <c r="C32" s="311"/>
      <c r="D32" s="311"/>
      <c r="E32" s="312">
        <v>7</v>
      </c>
      <c r="F32" s="313" t="s">
        <v>387</v>
      </c>
      <c r="G32" s="314">
        <v>106906</v>
      </c>
      <c r="H32" s="314">
        <v>84000</v>
      </c>
      <c r="I32" s="314">
        <v>90230</v>
      </c>
      <c r="J32" s="315">
        <v>85000</v>
      </c>
    </row>
    <row r="33" spans="1:23" s="281" customFormat="1" ht="36" customHeight="1">
      <c r="A33" s="634">
        <v>27</v>
      </c>
      <c r="B33" s="316"/>
      <c r="C33" s="317"/>
      <c r="D33" s="318">
        <v>2</v>
      </c>
      <c r="E33" s="318"/>
      <c r="F33" s="319" t="s">
        <v>291</v>
      </c>
      <c r="G33" s="320">
        <f>SUM(G34,G39:G40,G42:G44)</f>
        <v>4934964</v>
      </c>
      <c r="H33" s="320">
        <f>SUM(H34,H39:H40,H42:H44)</f>
        <v>2369913</v>
      </c>
      <c r="I33" s="321">
        <f>SUM(I34,I39:I40,I42:I44)</f>
        <v>4283599</v>
      </c>
      <c r="J33" s="322">
        <f>SUM(J34,J39:J40,J42:J44)</f>
        <v>1165500</v>
      </c>
      <c r="K33" s="280"/>
      <c r="L33" s="280"/>
      <c r="M33" s="280"/>
      <c r="N33" s="280"/>
      <c r="O33" s="280"/>
      <c r="P33" s="280"/>
      <c r="Q33" s="280"/>
      <c r="R33" s="280"/>
      <c r="S33" s="280"/>
      <c r="T33" s="280"/>
      <c r="U33" s="280"/>
      <c r="V33" s="280"/>
      <c r="W33" s="280"/>
    </row>
    <row r="34" spans="1:10" s="308" customFormat="1" ht="36" customHeight="1">
      <c r="A34" s="634">
        <v>28</v>
      </c>
      <c r="B34" s="133"/>
      <c r="C34" s="289"/>
      <c r="D34" s="262"/>
      <c r="E34" s="262">
        <v>8</v>
      </c>
      <c r="F34" s="304" t="s">
        <v>388</v>
      </c>
      <c r="G34" s="305">
        <f>SUM(G35,G38)</f>
        <v>4516247</v>
      </c>
      <c r="H34" s="305">
        <f>SUM(H35,H38)</f>
        <v>1867624</v>
      </c>
      <c r="I34" s="306">
        <f>SUM(I35,I38)</f>
        <v>4137850</v>
      </c>
      <c r="J34" s="323">
        <f>SUM(J35,J38)</f>
        <v>715500</v>
      </c>
    </row>
    <row r="35" spans="1:10" s="293" customFormat="1" ht="15">
      <c r="A35" s="634">
        <v>29</v>
      </c>
      <c r="B35" s="133">
        <v>18</v>
      </c>
      <c r="C35" s="289"/>
      <c r="D35" s="262"/>
      <c r="E35" s="262"/>
      <c r="F35" s="298" t="s">
        <v>389</v>
      </c>
      <c r="G35" s="291">
        <f>SUM(G36:G37)</f>
        <v>3925237</v>
      </c>
      <c r="H35" s="291">
        <f>SUM(H36:H37)</f>
        <v>0</v>
      </c>
      <c r="I35" s="88">
        <v>745810</v>
      </c>
      <c r="J35" s="292">
        <f>SUM(J36:J37)</f>
        <v>605800</v>
      </c>
    </row>
    <row r="36" spans="1:10" ht="15">
      <c r="A36" s="634">
        <v>30</v>
      </c>
      <c r="B36" s="133"/>
      <c r="C36" s="294"/>
      <c r="D36" s="294"/>
      <c r="E36" s="294"/>
      <c r="F36" s="324" t="s">
        <v>390</v>
      </c>
      <c r="G36" s="22">
        <v>2183601</v>
      </c>
      <c r="H36" s="22"/>
      <c r="I36" s="22">
        <v>745810</v>
      </c>
      <c r="J36" s="296">
        <v>605800</v>
      </c>
    </row>
    <row r="37" spans="1:10" ht="30.75">
      <c r="A37" s="636">
        <v>31</v>
      </c>
      <c r="B37" s="133"/>
      <c r="C37" s="294"/>
      <c r="D37" s="294"/>
      <c r="E37" s="294"/>
      <c r="F37" s="324" t="s">
        <v>391</v>
      </c>
      <c r="G37" s="22">
        <v>1741636</v>
      </c>
      <c r="H37" s="22"/>
      <c r="I37" s="22"/>
      <c r="J37" s="296"/>
    </row>
    <row r="38" spans="1:10" s="293" customFormat="1" ht="15">
      <c r="A38" s="634">
        <v>32</v>
      </c>
      <c r="B38" s="133">
        <v>18</v>
      </c>
      <c r="C38" s="297"/>
      <c r="D38" s="294"/>
      <c r="E38" s="294"/>
      <c r="F38" s="298" t="s">
        <v>392</v>
      </c>
      <c r="G38" s="88">
        <v>591010</v>
      </c>
      <c r="H38" s="88">
        <v>1867624</v>
      </c>
      <c r="I38" s="88">
        <v>3392040</v>
      </c>
      <c r="J38" s="299">
        <v>109700</v>
      </c>
    </row>
    <row r="39" spans="1:10" s="293" customFormat="1" ht="36" customHeight="1">
      <c r="A39" s="636">
        <v>33</v>
      </c>
      <c r="B39" s="310" t="s">
        <v>379</v>
      </c>
      <c r="C39" s="297"/>
      <c r="D39" s="297"/>
      <c r="E39" s="294">
        <v>9</v>
      </c>
      <c r="F39" s="298" t="s">
        <v>393</v>
      </c>
      <c r="G39" s="88"/>
      <c r="H39" s="88"/>
      <c r="I39" s="88">
        <v>10000</v>
      </c>
      <c r="J39" s="299"/>
    </row>
    <row r="40" spans="1:10" s="308" customFormat="1" ht="36" customHeight="1">
      <c r="A40" s="634">
        <v>34</v>
      </c>
      <c r="B40" s="133">
        <v>18</v>
      </c>
      <c r="C40" s="289"/>
      <c r="D40" s="262"/>
      <c r="E40" s="262">
        <v>10</v>
      </c>
      <c r="F40" s="304" t="s">
        <v>394</v>
      </c>
      <c r="G40" s="305">
        <f>SUM(G41)</f>
        <v>409229</v>
      </c>
      <c r="H40" s="305">
        <f>SUM(H41)</f>
        <v>500000</v>
      </c>
      <c r="I40" s="306">
        <f>SUM(I41)</f>
        <v>124500</v>
      </c>
      <c r="J40" s="307">
        <f>SUM(J41)</f>
        <v>450000</v>
      </c>
    </row>
    <row r="41" spans="1:10" ht="15">
      <c r="A41" s="634">
        <v>35</v>
      </c>
      <c r="B41" s="133"/>
      <c r="C41" s="262"/>
      <c r="D41" s="262"/>
      <c r="E41" s="262"/>
      <c r="F41" s="295" t="s">
        <v>395</v>
      </c>
      <c r="G41" s="150">
        <v>409229</v>
      </c>
      <c r="H41" s="150">
        <v>500000</v>
      </c>
      <c r="I41" s="22">
        <v>124500</v>
      </c>
      <c r="J41" s="296">
        <v>450000</v>
      </c>
    </row>
    <row r="42" spans="1:10" ht="36" customHeight="1">
      <c r="A42" s="634">
        <v>36</v>
      </c>
      <c r="B42" s="133"/>
      <c r="C42" s="262"/>
      <c r="D42" s="262"/>
      <c r="E42" s="262">
        <v>11</v>
      </c>
      <c r="F42" s="325" t="s">
        <v>396</v>
      </c>
      <c r="G42" s="88">
        <v>543</v>
      </c>
      <c r="H42" s="291">
        <v>2289</v>
      </c>
      <c r="I42" s="88">
        <v>10614</v>
      </c>
      <c r="J42" s="299"/>
    </row>
    <row r="43" spans="1:10" s="308" customFormat="1" ht="36" customHeight="1">
      <c r="A43" s="634">
        <v>37</v>
      </c>
      <c r="B43" s="133">
        <v>18</v>
      </c>
      <c r="C43" s="289"/>
      <c r="D43" s="262"/>
      <c r="E43" s="262">
        <v>12</v>
      </c>
      <c r="F43" s="304" t="s">
        <v>397</v>
      </c>
      <c r="G43" s="326">
        <v>8945</v>
      </c>
      <c r="H43" s="326"/>
      <c r="I43" s="327"/>
      <c r="J43" s="328"/>
    </row>
    <row r="44" spans="1:10" s="293" customFormat="1" ht="36" customHeight="1">
      <c r="A44" s="636">
        <v>38</v>
      </c>
      <c r="B44" s="310" t="s">
        <v>379</v>
      </c>
      <c r="C44" s="297"/>
      <c r="D44" s="297"/>
      <c r="E44" s="294">
        <v>13</v>
      </c>
      <c r="F44" s="329" t="s">
        <v>398</v>
      </c>
      <c r="G44" s="88"/>
      <c r="H44" s="291"/>
      <c r="I44" s="88">
        <v>635</v>
      </c>
      <c r="J44" s="299"/>
    </row>
    <row r="45" spans="1:10" s="336" customFormat="1" ht="36" customHeight="1">
      <c r="A45" s="635">
        <v>39</v>
      </c>
      <c r="B45" s="144">
        <v>18</v>
      </c>
      <c r="C45" s="330"/>
      <c r="D45" s="331"/>
      <c r="E45" s="331"/>
      <c r="F45" s="332" t="s">
        <v>399</v>
      </c>
      <c r="G45" s="333">
        <f>SUM(G46:G46)</f>
        <v>0</v>
      </c>
      <c r="H45" s="333">
        <f>SUM(H46:H46)</f>
        <v>2600</v>
      </c>
      <c r="I45" s="334">
        <f>SUM(I46:I46)</f>
        <v>2600</v>
      </c>
      <c r="J45" s="335">
        <f>SUM(J46:J46)</f>
        <v>0</v>
      </c>
    </row>
    <row r="46" spans="1:10" ht="30.75">
      <c r="A46" s="634">
        <v>40</v>
      </c>
      <c r="B46" s="133"/>
      <c r="C46" s="657"/>
      <c r="D46" s="657"/>
      <c r="E46" s="657"/>
      <c r="F46" s="658" t="s">
        <v>532</v>
      </c>
      <c r="G46" s="364"/>
      <c r="H46" s="364">
        <v>2600</v>
      </c>
      <c r="I46" s="365">
        <v>2600</v>
      </c>
      <c r="J46" s="366"/>
    </row>
    <row r="47" spans="1:10" s="336" customFormat="1" ht="36" customHeight="1" thickBot="1">
      <c r="A47" s="635">
        <v>41</v>
      </c>
      <c r="B47" s="337"/>
      <c r="C47" s="338"/>
      <c r="D47" s="339"/>
      <c r="E47" s="339"/>
      <c r="F47" s="340" t="s">
        <v>400</v>
      </c>
      <c r="G47" s="341">
        <f>SUM(G7,G33,G45)</f>
        <v>17081737</v>
      </c>
      <c r="H47" s="341">
        <f>SUM(H7,H33,H45)</f>
        <v>12848778</v>
      </c>
      <c r="I47" s="342">
        <f>SUM(I7,I33,I45)</f>
        <v>15134129</v>
      </c>
      <c r="J47" s="343">
        <f>SUM(J7,J33,J45)</f>
        <v>11689475</v>
      </c>
    </row>
    <row r="48" spans="1:10" s="336" customFormat="1" ht="36" customHeight="1" thickBot="1" thickTop="1">
      <c r="A48" s="635">
        <v>42</v>
      </c>
      <c r="B48" s="344"/>
      <c r="C48" s="345"/>
      <c r="D48" s="346"/>
      <c r="E48" s="346"/>
      <c r="F48" s="347" t="s">
        <v>401</v>
      </c>
      <c r="G48" s="348"/>
      <c r="H48" s="348">
        <f>+H47-'3.Onki'!H32</f>
        <v>-1048266</v>
      </c>
      <c r="I48" s="349">
        <v>-2659309</v>
      </c>
      <c r="J48" s="350">
        <f>+J47-'3.Onki'!J32</f>
        <v>-494878</v>
      </c>
    </row>
    <row r="49" spans="1:10" s="336" customFormat="1" ht="36" customHeight="1">
      <c r="A49" s="635">
        <v>43</v>
      </c>
      <c r="B49" s="351"/>
      <c r="C49" s="352"/>
      <c r="D49" s="353"/>
      <c r="E49" s="353">
        <v>14</v>
      </c>
      <c r="F49" s="354" t="s">
        <v>402</v>
      </c>
      <c r="G49" s="356">
        <f>SUM(G51,G59)+G50</f>
        <v>1478425</v>
      </c>
      <c r="H49" s="356">
        <f>SUM(H51,H59)+H50</f>
        <v>1100000</v>
      </c>
      <c r="I49" s="356">
        <f>SUM(I51,I59)+I50</f>
        <v>2877269</v>
      </c>
      <c r="J49" s="357">
        <f>SUM(J51,J59)+J50</f>
        <v>667309</v>
      </c>
    </row>
    <row r="50" spans="1:10" s="336" customFormat="1" ht="36" customHeight="1">
      <c r="A50" s="635">
        <v>44</v>
      </c>
      <c r="B50" s="351"/>
      <c r="C50" s="352"/>
      <c r="D50" s="353"/>
      <c r="E50" s="353"/>
      <c r="F50" s="354" t="s">
        <v>540</v>
      </c>
      <c r="G50" s="355">
        <v>84682</v>
      </c>
      <c r="H50" s="355"/>
      <c r="I50" s="356">
        <v>101544</v>
      </c>
      <c r="J50" s="357"/>
    </row>
    <row r="51" spans="1:10" s="336" customFormat="1" ht="30" customHeight="1">
      <c r="A51" s="635">
        <v>45</v>
      </c>
      <c r="B51" s="358"/>
      <c r="C51" s="330"/>
      <c r="D51" s="331"/>
      <c r="E51" s="331"/>
      <c r="F51" s="656" t="s">
        <v>719</v>
      </c>
      <c r="G51" s="359">
        <f>SUM(G52,G56)</f>
        <v>1067026</v>
      </c>
      <c r="H51" s="359">
        <f>SUM(H52,H56)</f>
        <v>1100000</v>
      </c>
      <c r="I51" s="359">
        <f>SUM(I52,I56)</f>
        <v>2185072</v>
      </c>
      <c r="J51" s="774">
        <f>SUM(J52,J56)</f>
        <v>487309</v>
      </c>
    </row>
    <row r="52" spans="1:10" s="308" customFormat="1" ht="24" customHeight="1">
      <c r="A52" s="634">
        <v>46</v>
      </c>
      <c r="B52" s="288"/>
      <c r="C52" s="289"/>
      <c r="D52" s="262">
        <v>1</v>
      </c>
      <c r="E52" s="262"/>
      <c r="F52" s="304" t="s">
        <v>534</v>
      </c>
      <c r="G52" s="326">
        <f>SUM(G53:G55)</f>
        <v>1067026</v>
      </c>
      <c r="H52" s="326">
        <f>SUM(H53:H55)</f>
        <v>450000</v>
      </c>
      <c r="I52" s="327">
        <f>SUM(I53:I55)</f>
        <v>1535072</v>
      </c>
      <c r="J52" s="328">
        <f>SUM(J53:J55)</f>
        <v>485309</v>
      </c>
    </row>
    <row r="53" spans="1:10" ht="15">
      <c r="A53" s="634">
        <v>47</v>
      </c>
      <c r="B53" s="300" t="s">
        <v>379</v>
      </c>
      <c r="C53" s="262"/>
      <c r="D53" s="262"/>
      <c r="E53" s="262"/>
      <c r="F53" s="295" t="s">
        <v>403</v>
      </c>
      <c r="G53" s="150">
        <v>142701</v>
      </c>
      <c r="H53" s="150"/>
      <c r="I53" s="22">
        <v>216837</v>
      </c>
      <c r="J53" s="296"/>
    </row>
    <row r="54" spans="1:10" ht="15">
      <c r="A54" s="634">
        <v>48</v>
      </c>
      <c r="B54" s="133">
        <v>17</v>
      </c>
      <c r="C54" s="262"/>
      <c r="D54" s="262"/>
      <c r="E54" s="262"/>
      <c r="F54" s="295" t="s">
        <v>404</v>
      </c>
      <c r="G54" s="150">
        <v>171583</v>
      </c>
      <c r="H54" s="150"/>
      <c r="I54" s="22">
        <v>145507</v>
      </c>
      <c r="J54" s="296"/>
    </row>
    <row r="55" spans="1:10" ht="15">
      <c r="A55" s="634">
        <v>49</v>
      </c>
      <c r="B55" s="133">
        <v>18</v>
      </c>
      <c r="C55" s="262"/>
      <c r="D55" s="262"/>
      <c r="E55" s="262"/>
      <c r="F55" s="295" t="s">
        <v>266</v>
      </c>
      <c r="G55" s="150">
        <v>752742</v>
      </c>
      <c r="H55" s="150">
        <v>450000</v>
      </c>
      <c r="I55" s="22">
        <v>1172728</v>
      </c>
      <c r="J55" s="296">
        <v>485309</v>
      </c>
    </row>
    <row r="56" spans="1:10" s="308" customFormat="1" ht="24" customHeight="1">
      <c r="A56" s="634">
        <v>50</v>
      </c>
      <c r="B56" s="288"/>
      <c r="C56" s="289"/>
      <c r="D56" s="262">
        <v>2</v>
      </c>
      <c r="E56" s="262"/>
      <c r="F56" s="304" t="s">
        <v>533</v>
      </c>
      <c r="G56" s="326">
        <f>SUM(G57:G58)</f>
        <v>0</v>
      </c>
      <c r="H56" s="326">
        <f>SUM(H57:H58)</f>
        <v>650000</v>
      </c>
      <c r="I56" s="327">
        <f>SUM(I57:I58)</f>
        <v>650000</v>
      </c>
      <c r="J56" s="328">
        <f>J57+J58</f>
        <v>2000</v>
      </c>
    </row>
    <row r="57" spans="1:10" s="293" customFormat="1" ht="15">
      <c r="A57" s="634">
        <v>51</v>
      </c>
      <c r="B57" s="309" t="s">
        <v>379</v>
      </c>
      <c r="C57" s="262"/>
      <c r="D57" s="262"/>
      <c r="E57" s="262"/>
      <c r="F57" s="362" t="s">
        <v>403</v>
      </c>
      <c r="G57" s="150"/>
      <c r="H57" s="150"/>
      <c r="I57" s="22"/>
      <c r="J57" s="296"/>
    </row>
    <row r="58" spans="1:10" s="293" customFormat="1" ht="15">
      <c r="A58" s="634">
        <v>52</v>
      </c>
      <c r="B58" s="133">
        <v>18</v>
      </c>
      <c r="C58" s="262"/>
      <c r="D58" s="262"/>
      <c r="E58" s="262"/>
      <c r="F58" s="362" t="s">
        <v>405</v>
      </c>
      <c r="G58" s="150"/>
      <c r="H58" s="150">
        <v>650000</v>
      </c>
      <c r="I58" s="22">
        <v>650000</v>
      </c>
      <c r="J58" s="296">
        <v>2000</v>
      </c>
    </row>
    <row r="59" spans="1:10" s="336" customFormat="1" ht="30" customHeight="1">
      <c r="A59" s="635">
        <v>53</v>
      </c>
      <c r="B59" s="358"/>
      <c r="C59" s="330"/>
      <c r="D59" s="331"/>
      <c r="E59" s="331"/>
      <c r="F59" s="656" t="s">
        <v>720</v>
      </c>
      <c r="G59" s="359">
        <f>SUM(G60:G62)</f>
        <v>326717</v>
      </c>
      <c r="H59" s="359">
        <f>SUM(H60:H62)</f>
        <v>0</v>
      </c>
      <c r="I59" s="360">
        <f>SUM(I60:I62)</f>
        <v>590653</v>
      </c>
      <c r="J59" s="361">
        <f>SUM(J60:J62)</f>
        <v>180000</v>
      </c>
    </row>
    <row r="60" spans="1:10" s="308" customFormat="1" ht="24" customHeight="1">
      <c r="A60" s="634">
        <v>54</v>
      </c>
      <c r="B60" s="288">
        <v>18</v>
      </c>
      <c r="C60" s="289"/>
      <c r="D60" s="262">
        <v>2</v>
      </c>
      <c r="E60" s="262"/>
      <c r="F60" s="304" t="s">
        <v>406</v>
      </c>
      <c r="G60" s="326"/>
      <c r="H60" s="326"/>
      <c r="I60" s="327"/>
      <c r="J60" s="328"/>
    </row>
    <row r="61" spans="1:10" ht="15">
      <c r="A61" s="634">
        <v>55</v>
      </c>
      <c r="B61" s="133"/>
      <c r="C61" s="262"/>
      <c r="D61" s="262"/>
      <c r="E61" s="262"/>
      <c r="F61" s="295" t="s">
        <v>406</v>
      </c>
      <c r="G61" s="150"/>
      <c r="H61" s="150"/>
      <c r="I61" s="22"/>
      <c r="J61" s="296">
        <v>180000</v>
      </c>
    </row>
    <row r="62" spans="1:10" ht="15">
      <c r="A62" s="634">
        <v>56</v>
      </c>
      <c r="B62" s="133"/>
      <c r="C62" s="262"/>
      <c r="D62" s="262"/>
      <c r="E62" s="262"/>
      <c r="F62" s="363" t="s">
        <v>407</v>
      </c>
      <c r="G62" s="364">
        <v>326717</v>
      </c>
      <c r="H62" s="364"/>
      <c r="I62" s="365">
        <v>590653</v>
      </c>
      <c r="J62" s="366"/>
    </row>
    <row r="63" spans="1:10" s="336" customFormat="1" ht="36" customHeight="1" thickBot="1">
      <c r="A63" s="635">
        <v>57</v>
      </c>
      <c r="B63" s="367"/>
      <c r="C63" s="368"/>
      <c r="D63" s="369"/>
      <c r="E63" s="369"/>
      <c r="F63" s="370" t="s">
        <v>408</v>
      </c>
      <c r="G63" s="371">
        <f>SUM(G47,G49)</f>
        <v>18560162</v>
      </c>
      <c r="H63" s="371">
        <f>SUM(H47,H49)</f>
        <v>13948778</v>
      </c>
      <c r="I63" s="372">
        <f>SUM(I47,I49)</f>
        <v>18011398</v>
      </c>
      <c r="J63" s="373">
        <f>SUM(J47,J49)</f>
        <v>12356784</v>
      </c>
    </row>
  </sheetData>
  <sheetProtection/>
  <mergeCells count="4">
    <mergeCell ref="B2:J2"/>
    <mergeCell ref="B3:J3"/>
    <mergeCell ref="I4:J4"/>
    <mergeCell ref="B1:F1"/>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71" r:id="rId1"/>
  <rowBreaks count="1" manualBreakCount="1">
    <brk id="42" max="9" man="1"/>
  </rowBreaks>
</worksheet>
</file>

<file path=xl/worksheets/sheet10.xml><?xml version="1.0" encoding="utf-8"?>
<worksheet xmlns="http://schemas.openxmlformats.org/spreadsheetml/2006/main" xmlns:r="http://schemas.openxmlformats.org/officeDocument/2006/relationships">
  <dimension ref="A1:IV59"/>
  <sheetViews>
    <sheetView view="pageBreakPreview" zoomScaleSheetLayoutView="100" zoomScalePageLayoutView="0" workbookViewId="0" topLeftCell="A1">
      <selection activeCell="A1" sqref="A1"/>
    </sheetView>
  </sheetViews>
  <sheetFormatPr defaultColWidth="9.125" defaultRowHeight="12.75"/>
  <cols>
    <col min="1" max="1" width="3.125" style="861" bestFit="1" customWidth="1"/>
    <col min="2" max="2" width="3.625" style="862" bestFit="1" customWidth="1"/>
    <col min="3" max="3" width="3.625" style="630" bestFit="1" customWidth="1"/>
    <col min="4" max="4" width="45.625" style="863" customWidth="1"/>
    <col min="5" max="5" width="7.625" style="864" customWidth="1"/>
    <col min="6" max="7" width="11.875" style="865" customWidth="1"/>
    <col min="8" max="8" width="13.125" style="931" customWidth="1"/>
    <col min="9" max="9" width="12.625" style="865" customWidth="1"/>
    <col min="10" max="10" width="25.125" style="862" customWidth="1"/>
    <col min="11" max="251" width="9.125" style="862" customWidth="1"/>
    <col min="252" max="16384" width="9.125" style="918" customWidth="1"/>
  </cols>
  <sheetData>
    <row r="1" spans="1:256" ht="13.5">
      <c r="A1" s="894"/>
      <c r="B1" s="1223" t="s">
        <v>860</v>
      </c>
      <c r="C1" s="1223"/>
      <c r="D1" s="1223"/>
      <c r="E1" s="1223"/>
      <c r="F1" s="914"/>
      <c r="G1" s="914"/>
      <c r="H1" s="1224"/>
      <c r="I1" s="1224"/>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BZ1" s="859"/>
      <c r="CA1" s="859"/>
      <c r="CB1" s="859"/>
      <c r="CC1" s="859"/>
      <c r="CD1" s="859"/>
      <c r="CE1" s="859"/>
      <c r="CF1" s="859"/>
      <c r="CG1" s="859"/>
      <c r="CH1" s="859"/>
      <c r="CI1" s="859"/>
      <c r="CJ1" s="859"/>
      <c r="CK1" s="859"/>
      <c r="CL1" s="859"/>
      <c r="CM1" s="859"/>
      <c r="CN1" s="859"/>
      <c r="CO1" s="859"/>
      <c r="CP1" s="859"/>
      <c r="CQ1" s="859"/>
      <c r="CR1" s="859"/>
      <c r="CS1" s="859"/>
      <c r="CT1" s="859"/>
      <c r="CU1" s="859"/>
      <c r="CV1" s="859"/>
      <c r="CW1" s="859"/>
      <c r="CX1" s="859"/>
      <c r="CY1" s="859"/>
      <c r="CZ1" s="859"/>
      <c r="DA1" s="859"/>
      <c r="DB1" s="859"/>
      <c r="DC1" s="859"/>
      <c r="DD1" s="859"/>
      <c r="DE1" s="859"/>
      <c r="DF1" s="859"/>
      <c r="DG1" s="859"/>
      <c r="DH1" s="859"/>
      <c r="DI1" s="859"/>
      <c r="DJ1" s="859"/>
      <c r="DK1" s="859"/>
      <c r="DL1" s="859"/>
      <c r="DM1" s="859"/>
      <c r="DN1" s="859"/>
      <c r="DO1" s="859"/>
      <c r="DP1" s="859"/>
      <c r="DQ1" s="859"/>
      <c r="DR1" s="859"/>
      <c r="DS1" s="859"/>
      <c r="DT1" s="859"/>
      <c r="DU1" s="859"/>
      <c r="DV1" s="859"/>
      <c r="DW1" s="859"/>
      <c r="DX1" s="859"/>
      <c r="DY1" s="859"/>
      <c r="DZ1" s="859"/>
      <c r="EA1" s="859"/>
      <c r="EB1" s="859"/>
      <c r="EC1" s="859"/>
      <c r="ED1" s="859"/>
      <c r="EE1" s="859"/>
      <c r="EF1" s="859"/>
      <c r="EG1" s="859"/>
      <c r="EH1" s="859"/>
      <c r="EI1" s="859"/>
      <c r="EJ1" s="859"/>
      <c r="EK1" s="859"/>
      <c r="EL1" s="859"/>
      <c r="EM1" s="859"/>
      <c r="EN1" s="859"/>
      <c r="EO1" s="859"/>
      <c r="EP1" s="859"/>
      <c r="EQ1" s="859"/>
      <c r="ER1" s="859"/>
      <c r="ES1" s="859"/>
      <c r="ET1" s="859"/>
      <c r="EU1" s="859"/>
      <c r="EV1" s="859"/>
      <c r="EW1" s="859"/>
      <c r="EX1" s="859"/>
      <c r="EY1" s="859"/>
      <c r="EZ1" s="859"/>
      <c r="FA1" s="859"/>
      <c r="FB1" s="859"/>
      <c r="FC1" s="859"/>
      <c r="FD1" s="859"/>
      <c r="FE1" s="859"/>
      <c r="FF1" s="859"/>
      <c r="FG1" s="859"/>
      <c r="FH1" s="859"/>
      <c r="FI1" s="859"/>
      <c r="FJ1" s="859"/>
      <c r="FK1" s="859"/>
      <c r="FL1" s="859"/>
      <c r="FM1" s="859"/>
      <c r="FN1" s="859"/>
      <c r="FO1" s="859"/>
      <c r="FP1" s="859"/>
      <c r="FQ1" s="859"/>
      <c r="FR1" s="859"/>
      <c r="FS1" s="859"/>
      <c r="FT1" s="859"/>
      <c r="FU1" s="859"/>
      <c r="FV1" s="859"/>
      <c r="FW1" s="859"/>
      <c r="FX1" s="859"/>
      <c r="FY1" s="859"/>
      <c r="FZ1" s="859"/>
      <c r="GA1" s="859"/>
      <c r="GB1" s="859"/>
      <c r="GC1" s="859"/>
      <c r="GD1" s="859"/>
      <c r="GE1" s="859"/>
      <c r="GF1" s="859"/>
      <c r="GG1" s="859"/>
      <c r="GH1" s="859"/>
      <c r="GI1" s="859"/>
      <c r="GJ1" s="859"/>
      <c r="GK1" s="859"/>
      <c r="GL1" s="859"/>
      <c r="GM1" s="859"/>
      <c r="GN1" s="859"/>
      <c r="GO1" s="859"/>
      <c r="GP1" s="859"/>
      <c r="GQ1" s="859"/>
      <c r="GR1" s="859"/>
      <c r="GS1" s="859"/>
      <c r="GT1" s="859"/>
      <c r="GU1" s="859"/>
      <c r="GV1" s="859"/>
      <c r="GW1" s="859"/>
      <c r="GX1" s="859"/>
      <c r="GY1" s="859"/>
      <c r="GZ1" s="859"/>
      <c r="HA1" s="859"/>
      <c r="HB1" s="859"/>
      <c r="HC1" s="859"/>
      <c r="HD1" s="859"/>
      <c r="HE1" s="859"/>
      <c r="HF1" s="859"/>
      <c r="HG1" s="859"/>
      <c r="HH1" s="859"/>
      <c r="HI1" s="859"/>
      <c r="HJ1" s="859"/>
      <c r="HK1" s="859"/>
      <c r="HL1" s="859"/>
      <c r="HM1" s="859"/>
      <c r="HN1" s="859"/>
      <c r="HO1" s="859"/>
      <c r="HP1" s="859"/>
      <c r="HQ1" s="859"/>
      <c r="HR1" s="859"/>
      <c r="HS1" s="859"/>
      <c r="HT1" s="859"/>
      <c r="HU1" s="859"/>
      <c r="HV1" s="859"/>
      <c r="HW1" s="859"/>
      <c r="HX1" s="859"/>
      <c r="HY1" s="859"/>
      <c r="HZ1" s="859"/>
      <c r="IA1" s="859"/>
      <c r="IB1" s="859"/>
      <c r="IC1" s="859"/>
      <c r="ID1" s="859"/>
      <c r="IE1" s="859"/>
      <c r="IF1" s="859"/>
      <c r="IG1" s="859"/>
      <c r="IH1" s="859"/>
      <c r="II1" s="859"/>
      <c r="IJ1" s="859"/>
      <c r="IK1" s="859"/>
      <c r="IL1" s="859"/>
      <c r="IM1" s="859"/>
      <c r="IN1" s="859"/>
      <c r="IO1" s="859"/>
      <c r="IP1" s="859"/>
      <c r="IQ1" s="859"/>
      <c r="IR1" s="895"/>
      <c r="IS1" s="895"/>
      <c r="IT1" s="895"/>
      <c r="IU1" s="895"/>
      <c r="IV1" s="895"/>
    </row>
    <row r="2" spans="1:256" ht="21.75" customHeight="1">
      <c r="A2" s="889"/>
      <c r="B2" s="1225" t="s">
        <v>61</v>
      </c>
      <c r="C2" s="1225"/>
      <c r="D2" s="1225"/>
      <c r="E2" s="1225"/>
      <c r="F2" s="1225"/>
      <c r="G2" s="1225"/>
      <c r="H2" s="1225"/>
      <c r="I2" s="1225"/>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0"/>
      <c r="DA2" s="880"/>
      <c r="DB2" s="880"/>
      <c r="DC2" s="880"/>
      <c r="DD2" s="880"/>
      <c r="DE2" s="880"/>
      <c r="DF2" s="880"/>
      <c r="DG2" s="880"/>
      <c r="DH2" s="880"/>
      <c r="DI2" s="880"/>
      <c r="DJ2" s="880"/>
      <c r="DK2" s="880"/>
      <c r="DL2" s="880"/>
      <c r="DM2" s="880"/>
      <c r="DN2" s="880"/>
      <c r="DO2" s="880"/>
      <c r="DP2" s="880"/>
      <c r="DQ2" s="880"/>
      <c r="DR2" s="880"/>
      <c r="DS2" s="880"/>
      <c r="DT2" s="880"/>
      <c r="DU2" s="880"/>
      <c r="DV2" s="880"/>
      <c r="DW2" s="880"/>
      <c r="DX2" s="880"/>
      <c r="DY2" s="880"/>
      <c r="DZ2" s="880"/>
      <c r="EA2" s="880"/>
      <c r="EB2" s="880"/>
      <c r="EC2" s="880"/>
      <c r="ED2" s="880"/>
      <c r="EE2" s="880"/>
      <c r="EF2" s="880"/>
      <c r="EG2" s="880"/>
      <c r="EH2" s="880"/>
      <c r="EI2" s="880"/>
      <c r="EJ2" s="880"/>
      <c r="EK2" s="880"/>
      <c r="EL2" s="880"/>
      <c r="EM2" s="880"/>
      <c r="EN2" s="880"/>
      <c r="EO2" s="880"/>
      <c r="EP2" s="880"/>
      <c r="EQ2" s="880"/>
      <c r="ER2" s="880"/>
      <c r="ES2" s="880"/>
      <c r="ET2" s="880"/>
      <c r="EU2" s="880"/>
      <c r="EV2" s="880"/>
      <c r="EW2" s="880"/>
      <c r="EX2" s="880"/>
      <c r="EY2" s="880"/>
      <c r="EZ2" s="880"/>
      <c r="FA2" s="880"/>
      <c r="FB2" s="880"/>
      <c r="FC2" s="880"/>
      <c r="FD2" s="880"/>
      <c r="FE2" s="880"/>
      <c r="FF2" s="880"/>
      <c r="FG2" s="880"/>
      <c r="FH2" s="880"/>
      <c r="FI2" s="880"/>
      <c r="FJ2" s="880"/>
      <c r="FK2" s="880"/>
      <c r="FL2" s="880"/>
      <c r="FM2" s="880"/>
      <c r="FN2" s="880"/>
      <c r="FO2" s="880"/>
      <c r="FP2" s="880"/>
      <c r="FQ2" s="880"/>
      <c r="FR2" s="880"/>
      <c r="FS2" s="880"/>
      <c r="FT2" s="880"/>
      <c r="FU2" s="880"/>
      <c r="FV2" s="880"/>
      <c r="FW2" s="880"/>
      <c r="FX2" s="880"/>
      <c r="FY2" s="880"/>
      <c r="FZ2" s="880"/>
      <c r="GA2" s="880"/>
      <c r="GB2" s="880"/>
      <c r="GC2" s="880"/>
      <c r="GD2" s="880"/>
      <c r="GE2" s="880"/>
      <c r="GF2" s="880"/>
      <c r="GG2" s="880"/>
      <c r="GH2" s="880"/>
      <c r="GI2" s="880"/>
      <c r="GJ2" s="880"/>
      <c r="GK2" s="880"/>
      <c r="GL2" s="880"/>
      <c r="GM2" s="880"/>
      <c r="GN2" s="880"/>
      <c r="GO2" s="880"/>
      <c r="GP2" s="880"/>
      <c r="GQ2" s="880"/>
      <c r="GR2" s="880"/>
      <c r="GS2" s="880"/>
      <c r="GT2" s="880"/>
      <c r="GU2" s="880"/>
      <c r="GV2" s="880"/>
      <c r="GW2" s="880"/>
      <c r="GX2" s="880"/>
      <c r="GY2" s="880"/>
      <c r="GZ2" s="880"/>
      <c r="HA2" s="880"/>
      <c r="HB2" s="880"/>
      <c r="HC2" s="880"/>
      <c r="HD2" s="880"/>
      <c r="HE2" s="880"/>
      <c r="HF2" s="880"/>
      <c r="HG2" s="880"/>
      <c r="HH2" s="880"/>
      <c r="HI2" s="880"/>
      <c r="HJ2" s="880"/>
      <c r="HK2" s="880"/>
      <c r="HL2" s="880"/>
      <c r="HM2" s="880"/>
      <c r="HN2" s="880"/>
      <c r="HO2" s="880"/>
      <c r="HP2" s="880"/>
      <c r="HQ2" s="880"/>
      <c r="HR2" s="880"/>
      <c r="HS2" s="880"/>
      <c r="HT2" s="880"/>
      <c r="HU2" s="880"/>
      <c r="HV2" s="880"/>
      <c r="HW2" s="880"/>
      <c r="HX2" s="880"/>
      <c r="HY2" s="880"/>
      <c r="HZ2" s="880"/>
      <c r="IA2" s="880"/>
      <c r="IB2" s="880"/>
      <c r="IC2" s="880"/>
      <c r="ID2" s="880"/>
      <c r="IE2" s="880"/>
      <c r="IF2" s="880"/>
      <c r="IG2" s="880"/>
      <c r="IH2" s="880"/>
      <c r="II2" s="880"/>
      <c r="IJ2" s="880"/>
      <c r="IK2" s="880"/>
      <c r="IL2" s="880"/>
      <c r="IM2" s="880"/>
      <c r="IN2" s="880"/>
      <c r="IO2" s="880"/>
      <c r="IP2" s="880"/>
      <c r="IQ2" s="880"/>
      <c r="IR2" s="916"/>
      <c r="IS2" s="916"/>
      <c r="IT2" s="916"/>
      <c r="IU2" s="916"/>
      <c r="IV2" s="916"/>
    </row>
    <row r="3" spans="2:256" ht="21.75" customHeight="1">
      <c r="B3" s="1226" t="s">
        <v>561</v>
      </c>
      <c r="C3" s="1226"/>
      <c r="D3" s="1226"/>
      <c r="E3" s="1226"/>
      <c r="F3" s="1226"/>
      <c r="G3" s="1226"/>
      <c r="H3" s="1226"/>
      <c r="I3" s="1226"/>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0"/>
      <c r="BF3" s="890"/>
      <c r="BG3" s="890"/>
      <c r="BH3" s="890"/>
      <c r="BI3" s="890"/>
      <c r="BJ3" s="890"/>
      <c r="BK3" s="890"/>
      <c r="BL3" s="890"/>
      <c r="BM3" s="890"/>
      <c r="BN3" s="890"/>
      <c r="BO3" s="890"/>
      <c r="BP3" s="890"/>
      <c r="BQ3" s="890"/>
      <c r="BR3" s="890"/>
      <c r="BS3" s="890"/>
      <c r="BT3" s="890"/>
      <c r="BU3" s="890"/>
      <c r="BV3" s="890"/>
      <c r="BW3" s="890"/>
      <c r="BX3" s="890"/>
      <c r="BY3" s="890"/>
      <c r="BZ3" s="890"/>
      <c r="CA3" s="890"/>
      <c r="CB3" s="890"/>
      <c r="CC3" s="890"/>
      <c r="CD3" s="890"/>
      <c r="CE3" s="890"/>
      <c r="CF3" s="890"/>
      <c r="CG3" s="890"/>
      <c r="CH3" s="890"/>
      <c r="CI3" s="890"/>
      <c r="CJ3" s="890"/>
      <c r="CK3" s="890"/>
      <c r="CL3" s="890"/>
      <c r="CM3" s="890"/>
      <c r="CN3" s="890"/>
      <c r="CO3" s="890"/>
      <c r="CP3" s="890"/>
      <c r="CQ3" s="890"/>
      <c r="CR3" s="890"/>
      <c r="CS3" s="890"/>
      <c r="CT3" s="890"/>
      <c r="CU3" s="890"/>
      <c r="CV3" s="890"/>
      <c r="CW3" s="890"/>
      <c r="CX3" s="890"/>
      <c r="CY3" s="890"/>
      <c r="CZ3" s="890"/>
      <c r="DA3" s="890"/>
      <c r="DB3" s="890"/>
      <c r="DC3" s="890"/>
      <c r="DD3" s="890"/>
      <c r="DE3" s="890"/>
      <c r="DF3" s="890"/>
      <c r="DG3" s="890"/>
      <c r="DH3" s="890"/>
      <c r="DI3" s="890"/>
      <c r="DJ3" s="890"/>
      <c r="DK3" s="890"/>
      <c r="DL3" s="890"/>
      <c r="DM3" s="890"/>
      <c r="DN3" s="890"/>
      <c r="DO3" s="890"/>
      <c r="DP3" s="890"/>
      <c r="DQ3" s="890"/>
      <c r="DR3" s="890"/>
      <c r="DS3" s="890"/>
      <c r="DT3" s="890"/>
      <c r="DU3" s="890"/>
      <c r="DV3" s="890"/>
      <c r="DW3" s="890"/>
      <c r="DX3" s="890"/>
      <c r="DY3" s="890"/>
      <c r="DZ3" s="890"/>
      <c r="EA3" s="890"/>
      <c r="EB3" s="890"/>
      <c r="EC3" s="890"/>
      <c r="ED3" s="890"/>
      <c r="EE3" s="890"/>
      <c r="EF3" s="890"/>
      <c r="EG3" s="890"/>
      <c r="EH3" s="890"/>
      <c r="EI3" s="890"/>
      <c r="EJ3" s="890"/>
      <c r="EK3" s="890"/>
      <c r="EL3" s="890"/>
      <c r="EM3" s="890"/>
      <c r="EN3" s="890"/>
      <c r="EO3" s="890"/>
      <c r="EP3" s="890"/>
      <c r="EQ3" s="890"/>
      <c r="ER3" s="890"/>
      <c r="ES3" s="890"/>
      <c r="ET3" s="890"/>
      <c r="EU3" s="890"/>
      <c r="EV3" s="890"/>
      <c r="EW3" s="890"/>
      <c r="EX3" s="890"/>
      <c r="EY3" s="890"/>
      <c r="EZ3" s="890"/>
      <c r="FA3" s="890"/>
      <c r="FB3" s="890"/>
      <c r="FC3" s="890"/>
      <c r="FD3" s="890"/>
      <c r="FE3" s="890"/>
      <c r="FF3" s="890"/>
      <c r="FG3" s="890"/>
      <c r="FH3" s="890"/>
      <c r="FI3" s="890"/>
      <c r="FJ3" s="890"/>
      <c r="FK3" s="890"/>
      <c r="FL3" s="890"/>
      <c r="FM3" s="890"/>
      <c r="FN3" s="890"/>
      <c r="FO3" s="890"/>
      <c r="FP3" s="890"/>
      <c r="FQ3" s="890"/>
      <c r="FR3" s="890"/>
      <c r="FS3" s="890"/>
      <c r="FT3" s="890"/>
      <c r="FU3" s="890"/>
      <c r="FV3" s="890"/>
      <c r="FW3" s="890"/>
      <c r="FX3" s="890"/>
      <c r="FY3" s="890"/>
      <c r="FZ3" s="890"/>
      <c r="GA3" s="890"/>
      <c r="GB3" s="890"/>
      <c r="GC3" s="890"/>
      <c r="GD3" s="890"/>
      <c r="GE3" s="890"/>
      <c r="GF3" s="890"/>
      <c r="GG3" s="890"/>
      <c r="GH3" s="890"/>
      <c r="GI3" s="890"/>
      <c r="GJ3" s="890"/>
      <c r="GK3" s="890"/>
      <c r="GL3" s="890"/>
      <c r="GM3" s="890"/>
      <c r="GN3" s="890"/>
      <c r="GO3" s="890"/>
      <c r="GP3" s="890"/>
      <c r="GQ3" s="890"/>
      <c r="GR3" s="890"/>
      <c r="GS3" s="890"/>
      <c r="GT3" s="890"/>
      <c r="GU3" s="890"/>
      <c r="GV3" s="890"/>
      <c r="GW3" s="890"/>
      <c r="GX3" s="890"/>
      <c r="GY3" s="890"/>
      <c r="GZ3" s="890"/>
      <c r="HA3" s="890"/>
      <c r="HB3" s="890"/>
      <c r="HC3" s="890"/>
      <c r="HD3" s="890"/>
      <c r="HE3" s="890"/>
      <c r="HF3" s="890"/>
      <c r="HG3" s="890"/>
      <c r="HH3" s="890"/>
      <c r="HI3" s="890"/>
      <c r="HJ3" s="890"/>
      <c r="HK3" s="890"/>
      <c r="HL3" s="890"/>
      <c r="HM3" s="890"/>
      <c r="HN3" s="890"/>
      <c r="HO3" s="890"/>
      <c r="HP3" s="890"/>
      <c r="HQ3" s="890"/>
      <c r="HR3" s="890"/>
      <c r="HS3" s="890"/>
      <c r="HT3" s="890"/>
      <c r="HU3" s="890"/>
      <c r="HV3" s="890"/>
      <c r="HW3" s="890"/>
      <c r="HX3" s="890"/>
      <c r="HY3" s="890"/>
      <c r="HZ3" s="890"/>
      <c r="IA3" s="890"/>
      <c r="IB3" s="890"/>
      <c r="IC3" s="890"/>
      <c r="ID3" s="890"/>
      <c r="IE3" s="890"/>
      <c r="IF3" s="890"/>
      <c r="IG3" s="890"/>
      <c r="IH3" s="890"/>
      <c r="II3" s="890"/>
      <c r="IJ3" s="890"/>
      <c r="IK3" s="890"/>
      <c r="IL3" s="890"/>
      <c r="IM3" s="890"/>
      <c r="IN3" s="890"/>
      <c r="IO3" s="890"/>
      <c r="IP3" s="890"/>
      <c r="IQ3" s="890"/>
      <c r="IR3" s="917"/>
      <c r="IS3" s="917"/>
      <c r="IT3" s="917"/>
      <c r="IU3" s="917"/>
      <c r="IV3" s="917"/>
    </row>
    <row r="4" spans="8:9" ht="13.5">
      <c r="H4" s="1224" t="s">
        <v>1</v>
      </c>
      <c r="I4" s="1224"/>
    </row>
    <row r="5" spans="2:251" ht="13.5" thickBot="1">
      <c r="B5" s="866" t="s">
        <v>2</v>
      </c>
      <c r="C5" s="867" t="s">
        <v>4</v>
      </c>
      <c r="D5" s="868" t="s">
        <v>3</v>
      </c>
      <c r="E5" s="868" t="s">
        <v>5</v>
      </c>
      <c r="F5" s="869" t="s">
        <v>6</v>
      </c>
      <c r="G5" s="869" t="s">
        <v>62</v>
      </c>
      <c r="H5" s="869" t="s">
        <v>63</v>
      </c>
      <c r="I5" s="869" t="s">
        <v>64</v>
      </c>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866"/>
      <c r="BZ5" s="866"/>
      <c r="CA5" s="866"/>
      <c r="CB5" s="866"/>
      <c r="CC5" s="866"/>
      <c r="CD5" s="866"/>
      <c r="CE5" s="866"/>
      <c r="CF5" s="866"/>
      <c r="CG5" s="866"/>
      <c r="CH5" s="866"/>
      <c r="CI5" s="866"/>
      <c r="CJ5" s="866"/>
      <c r="CK5" s="866"/>
      <c r="CL5" s="866"/>
      <c r="CM5" s="866"/>
      <c r="CN5" s="866"/>
      <c r="CO5" s="866"/>
      <c r="CP5" s="866"/>
      <c r="CQ5" s="866"/>
      <c r="CR5" s="866"/>
      <c r="CS5" s="866"/>
      <c r="CT5" s="866"/>
      <c r="CU5" s="866"/>
      <c r="CV5" s="866"/>
      <c r="CW5" s="866"/>
      <c r="CX5" s="866"/>
      <c r="CY5" s="866"/>
      <c r="CZ5" s="866"/>
      <c r="DA5" s="866"/>
      <c r="DB5" s="866"/>
      <c r="DC5" s="866"/>
      <c r="DD5" s="866"/>
      <c r="DE5" s="866"/>
      <c r="DF5" s="866"/>
      <c r="DG5" s="866"/>
      <c r="DH5" s="866"/>
      <c r="DI5" s="866"/>
      <c r="DJ5" s="866"/>
      <c r="DK5" s="866"/>
      <c r="DL5" s="866"/>
      <c r="DM5" s="866"/>
      <c r="DN5" s="866"/>
      <c r="DO5" s="866"/>
      <c r="DP5" s="866"/>
      <c r="DQ5" s="866"/>
      <c r="DR5" s="866"/>
      <c r="DS5" s="866"/>
      <c r="DT5" s="866"/>
      <c r="DU5" s="866"/>
      <c r="DV5" s="866"/>
      <c r="DW5" s="866"/>
      <c r="DX5" s="866"/>
      <c r="DY5" s="866"/>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6"/>
      <c r="FB5" s="866"/>
      <c r="FC5" s="866"/>
      <c r="FD5" s="866"/>
      <c r="FE5" s="866"/>
      <c r="FF5" s="866"/>
      <c r="FG5" s="866"/>
      <c r="FH5" s="866"/>
      <c r="FI5" s="866"/>
      <c r="FJ5" s="866"/>
      <c r="FK5" s="866"/>
      <c r="FL5" s="866"/>
      <c r="FM5" s="866"/>
      <c r="FN5" s="866"/>
      <c r="FO5" s="866"/>
      <c r="FP5" s="866"/>
      <c r="FQ5" s="866"/>
      <c r="FR5" s="866"/>
      <c r="FS5" s="866"/>
      <c r="FT5" s="866"/>
      <c r="FU5" s="866"/>
      <c r="FV5" s="866"/>
      <c r="FW5" s="866"/>
      <c r="FX5" s="866"/>
      <c r="FY5" s="866"/>
      <c r="FZ5" s="866"/>
      <c r="GA5" s="866"/>
      <c r="GB5" s="866"/>
      <c r="GC5" s="866"/>
      <c r="GD5" s="866"/>
      <c r="GE5" s="866"/>
      <c r="GF5" s="866"/>
      <c r="GG5" s="866"/>
      <c r="GH5" s="866"/>
      <c r="GI5" s="866"/>
      <c r="GJ5" s="866"/>
      <c r="GK5" s="866"/>
      <c r="GL5" s="866"/>
      <c r="GM5" s="866"/>
      <c r="GN5" s="866"/>
      <c r="GO5" s="866"/>
      <c r="GP5" s="866"/>
      <c r="GQ5" s="866"/>
      <c r="GR5" s="866"/>
      <c r="GS5" s="866"/>
      <c r="GT5" s="866"/>
      <c r="GU5" s="866"/>
      <c r="GV5" s="866"/>
      <c r="GW5" s="866"/>
      <c r="GX5" s="866"/>
      <c r="GY5" s="866"/>
      <c r="GZ5" s="866"/>
      <c r="HA5" s="866"/>
      <c r="HB5" s="866"/>
      <c r="HC5" s="866"/>
      <c r="HD5" s="866"/>
      <c r="HE5" s="866"/>
      <c r="HF5" s="866"/>
      <c r="HG5" s="866"/>
      <c r="HH5" s="866"/>
      <c r="HI5" s="866"/>
      <c r="HJ5" s="866"/>
      <c r="HK5" s="866"/>
      <c r="HL5" s="866"/>
      <c r="HM5" s="866"/>
      <c r="HN5" s="866"/>
      <c r="HO5" s="866"/>
      <c r="HP5" s="866"/>
      <c r="HQ5" s="866"/>
      <c r="HR5" s="866"/>
      <c r="HS5" s="866"/>
      <c r="HT5" s="866"/>
      <c r="HU5" s="866"/>
      <c r="HV5" s="866"/>
      <c r="HW5" s="866"/>
      <c r="HX5" s="866"/>
      <c r="HY5" s="866"/>
      <c r="HZ5" s="866"/>
      <c r="IA5" s="866"/>
      <c r="IB5" s="866"/>
      <c r="IC5" s="866"/>
      <c r="ID5" s="866"/>
      <c r="IE5" s="866"/>
      <c r="IF5" s="866"/>
      <c r="IG5" s="866"/>
      <c r="IH5" s="866"/>
      <c r="II5" s="866"/>
      <c r="IJ5" s="866"/>
      <c r="IK5" s="866"/>
      <c r="IL5" s="866"/>
      <c r="IM5" s="866"/>
      <c r="IN5" s="866"/>
      <c r="IO5" s="866"/>
      <c r="IP5" s="866"/>
      <c r="IQ5" s="866"/>
    </row>
    <row r="6" spans="2:9" ht="48.75" thickBot="1">
      <c r="B6" s="829" t="s">
        <v>65</v>
      </c>
      <c r="C6" s="830" t="s">
        <v>66</v>
      </c>
      <c r="D6" s="831" t="s">
        <v>8</v>
      </c>
      <c r="E6" s="832" t="s">
        <v>721</v>
      </c>
      <c r="F6" s="833" t="s">
        <v>68</v>
      </c>
      <c r="G6" s="833" t="s">
        <v>539</v>
      </c>
      <c r="H6" s="834" t="s">
        <v>9</v>
      </c>
      <c r="I6" s="905" t="s">
        <v>722</v>
      </c>
    </row>
    <row r="7" spans="1:9" ht="14.25">
      <c r="A7" s="861">
        <v>1</v>
      </c>
      <c r="B7" s="835">
        <v>18</v>
      </c>
      <c r="C7" s="836"/>
      <c r="D7" s="837" t="s">
        <v>69</v>
      </c>
      <c r="E7" s="838"/>
      <c r="F7" s="839"/>
      <c r="G7" s="839"/>
      <c r="H7" s="840"/>
      <c r="I7" s="906"/>
    </row>
    <row r="8" spans="1:10" ht="14.25">
      <c r="A8" s="861">
        <v>2</v>
      </c>
      <c r="B8" s="870"/>
      <c r="C8" s="871">
        <v>1</v>
      </c>
      <c r="D8" s="872" t="s">
        <v>723</v>
      </c>
      <c r="E8" s="842" t="s">
        <v>70</v>
      </c>
      <c r="F8" s="841">
        <f aca="true" t="shared" si="0" ref="F8:F17">SUM(G8:I8)</f>
        <v>8000</v>
      </c>
      <c r="G8" s="841"/>
      <c r="H8" s="921">
        <v>8000</v>
      </c>
      <c r="I8" s="907"/>
      <c r="J8" s="865"/>
    </row>
    <row r="9" spans="1:10" ht="14.25">
      <c r="A9" s="861">
        <v>3</v>
      </c>
      <c r="B9" s="870"/>
      <c r="C9" s="871">
        <v>2</v>
      </c>
      <c r="D9" s="872" t="s">
        <v>76</v>
      </c>
      <c r="E9" s="842" t="s">
        <v>71</v>
      </c>
      <c r="F9" s="841">
        <f t="shared" si="0"/>
        <v>1810</v>
      </c>
      <c r="G9" s="843">
        <v>910</v>
      </c>
      <c r="H9" s="922">
        <v>900</v>
      </c>
      <c r="I9" s="908"/>
      <c r="J9" s="865"/>
    </row>
    <row r="10" spans="1:10" ht="27">
      <c r="A10" s="861">
        <v>4</v>
      </c>
      <c r="B10" s="870"/>
      <c r="C10" s="871">
        <v>3</v>
      </c>
      <c r="D10" s="844" t="s">
        <v>724</v>
      </c>
      <c r="E10" s="842" t="s">
        <v>71</v>
      </c>
      <c r="F10" s="841">
        <f t="shared" si="0"/>
        <v>10000</v>
      </c>
      <c r="G10" s="841"/>
      <c r="H10" s="923">
        <v>10000</v>
      </c>
      <c r="I10" s="907"/>
      <c r="J10" s="865"/>
    </row>
    <row r="11" spans="1:10" ht="27">
      <c r="A11" s="861">
        <v>5</v>
      </c>
      <c r="B11" s="870"/>
      <c r="C11" s="871">
        <v>4</v>
      </c>
      <c r="D11" s="872" t="s">
        <v>746</v>
      </c>
      <c r="E11" s="842" t="s">
        <v>71</v>
      </c>
      <c r="F11" s="841">
        <f t="shared" si="0"/>
        <v>10000</v>
      </c>
      <c r="G11" s="841">
        <v>5000</v>
      </c>
      <c r="H11" s="921">
        <v>5000</v>
      </c>
      <c r="I11" s="907"/>
      <c r="J11" s="865"/>
    </row>
    <row r="12" spans="1:10" ht="14.25">
      <c r="A12" s="861">
        <v>6</v>
      </c>
      <c r="B12" s="870"/>
      <c r="C12" s="871">
        <v>5</v>
      </c>
      <c r="D12" s="872" t="s">
        <v>74</v>
      </c>
      <c r="E12" s="842" t="s">
        <v>71</v>
      </c>
      <c r="F12" s="841">
        <f t="shared" si="0"/>
        <v>5000</v>
      </c>
      <c r="G12" s="841"/>
      <c r="H12" s="921">
        <v>5000</v>
      </c>
      <c r="I12" s="907"/>
      <c r="J12" s="865"/>
    </row>
    <row r="13" spans="1:10" ht="14.25">
      <c r="A13" s="861">
        <v>7</v>
      </c>
      <c r="B13" s="870"/>
      <c r="C13" s="871">
        <v>6</v>
      </c>
      <c r="D13" s="872" t="s">
        <v>75</v>
      </c>
      <c r="E13" s="842" t="s">
        <v>71</v>
      </c>
      <c r="F13" s="841">
        <f t="shared" si="0"/>
        <v>3000</v>
      </c>
      <c r="G13" s="841">
        <v>1500</v>
      </c>
      <c r="H13" s="924">
        <v>1500</v>
      </c>
      <c r="I13" s="907"/>
      <c r="J13" s="865"/>
    </row>
    <row r="14" spans="1:10" ht="14.25">
      <c r="A14" s="861">
        <v>8</v>
      </c>
      <c r="B14" s="870"/>
      <c r="C14" s="871">
        <v>7</v>
      </c>
      <c r="D14" s="872" t="s">
        <v>725</v>
      </c>
      <c r="E14" s="842" t="s">
        <v>71</v>
      </c>
      <c r="F14" s="841">
        <f t="shared" si="0"/>
        <v>10000</v>
      </c>
      <c r="G14" s="841"/>
      <c r="H14" s="924">
        <v>10000</v>
      </c>
      <c r="I14" s="907"/>
      <c r="J14" s="865"/>
    </row>
    <row r="15" spans="1:10" ht="27">
      <c r="A15" s="861">
        <v>9</v>
      </c>
      <c r="B15" s="870"/>
      <c r="C15" s="871">
        <v>8</v>
      </c>
      <c r="D15" s="872" t="s">
        <v>72</v>
      </c>
      <c r="E15" s="842" t="s">
        <v>71</v>
      </c>
      <c r="F15" s="841">
        <f t="shared" si="0"/>
        <v>2000</v>
      </c>
      <c r="G15" s="841"/>
      <c r="H15" s="921">
        <v>2000</v>
      </c>
      <c r="I15" s="907"/>
      <c r="J15" s="865"/>
    </row>
    <row r="16" spans="1:10" ht="14.25">
      <c r="A16" s="861">
        <v>10</v>
      </c>
      <c r="B16" s="870"/>
      <c r="C16" s="871">
        <v>9</v>
      </c>
      <c r="D16" s="872" t="s">
        <v>726</v>
      </c>
      <c r="E16" s="842" t="s">
        <v>71</v>
      </c>
      <c r="F16" s="841">
        <f t="shared" si="0"/>
        <v>74500</v>
      </c>
      <c r="G16" s="841"/>
      <c r="H16" s="924">
        <v>74500</v>
      </c>
      <c r="I16" s="907"/>
      <c r="J16" s="865"/>
    </row>
    <row r="17" spans="1:10" ht="14.25">
      <c r="A17" s="861">
        <v>11</v>
      </c>
      <c r="B17" s="870"/>
      <c r="C17" s="871">
        <v>10</v>
      </c>
      <c r="D17" s="875" t="s">
        <v>73</v>
      </c>
      <c r="E17" s="876" t="s">
        <v>71</v>
      </c>
      <c r="F17" s="841">
        <f t="shared" si="0"/>
        <v>2000</v>
      </c>
      <c r="G17" s="841"/>
      <c r="H17" s="924">
        <v>2000</v>
      </c>
      <c r="I17" s="907"/>
      <c r="J17" s="865"/>
    </row>
    <row r="18" spans="1:251" ht="14.25">
      <c r="A18" s="861">
        <v>12</v>
      </c>
      <c r="B18" s="878"/>
      <c r="C18" s="879"/>
      <c r="D18" s="847" t="s">
        <v>727</v>
      </c>
      <c r="E18" s="853"/>
      <c r="F18" s="841"/>
      <c r="G18" s="843"/>
      <c r="H18" s="925"/>
      <c r="I18" s="909"/>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c r="AU18" s="880"/>
      <c r="AV18" s="880"/>
      <c r="AW18" s="880"/>
      <c r="AX18" s="880"/>
      <c r="AY18" s="880"/>
      <c r="AZ18" s="880"/>
      <c r="BA18" s="880"/>
      <c r="BB18" s="880"/>
      <c r="BC18" s="880"/>
      <c r="BD18" s="880"/>
      <c r="BE18" s="880"/>
      <c r="BF18" s="880"/>
      <c r="BG18" s="880"/>
      <c r="BH18" s="880"/>
      <c r="BI18" s="880"/>
      <c r="BJ18" s="880"/>
      <c r="BK18" s="880"/>
      <c r="BL18" s="880"/>
      <c r="BM18" s="880"/>
      <c r="BN18" s="880"/>
      <c r="BO18" s="880"/>
      <c r="BP18" s="880"/>
      <c r="BQ18" s="880"/>
      <c r="BR18" s="880"/>
      <c r="BS18" s="880"/>
      <c r="BT18" s="880"/>
      <c r="BU18" s="880"/>
      <c r="BV18" s="880"/>
      <c r="BW18" s="880"/>
      <c r="BX18" s="880"/>
      <c r="BY18" s="880"/>
      <c r="BZ18" s="880"/>
      <c r="CA18" s="880"/>
      <c r="CB18" s="880"/>
      <c r="CC18" s="880"/>
      <c r="CD18" s="880"/>
      <c r="CE18" s="880"/>
      <c r="CF18" s="880"/>
      <c r="CG18" s="880"/>
      <c r="CH18" s="880"/>
      <c r="CI18" s="880"/>
      <c r="CJ18" s="880"/>
      <c r="CK18" s="880"/>
      <c r="CL18" s="880"/>
      <c r="CM18" s="880"/>
      <c r="CN18" s="880"/>
      <c r="CO18" s="880"/>
      <c r="CP18" s="880"/>
      <c r="CQ18" s="880"/>
      <c r="CR18" s="880"/>
      <c r="CS18" s="880"/>
      <c r="CT18" s="880"/>
      <c r="CU18" s="880"/>
      <c r="CV18" s="880"/>
      <c r="CW18" s="880"/>
      <c r="CX18" s="880"/>
      <c r="CY18" s="880"/>
      <c r="CZ18" s="880"/>
      <c r="DA18" s="880"/>
      <c r="DB18" s="880"/>
      <c r="DC18" s="880"/>
      <c r="DD18" s="880"/>
      <c r="DE18" s="880"/>
      <c r="DF18" s="880"/>
      <c r="DG18" s="880"/>
      <c r="DH18" s="880"/>
      <c r="DI18" s="880"/>
      <c r="DJ18" s="880"/>
      <c r="DK18" s="880"/>
      <c r="DL18" s="880"/>
      <c r="DM18" s="880"/>
      <c r="DN18" s="880"/>
      <c r="DO18" s="880"/>
      <c r="DP18" s="880"/>
      <c r="DQ18" s="880"/>
      <c r="DR18" s="880"/>
      <c r="DS18" s="880"/>
      <c r="DT18" s="880"/>
      <c r="DU18" s="880"/>
      <c r="DV18" s="880"/>
      <c r="DW18" s="880"/>
      <c r="DX18" s="880"/>
      <c r="DY18" s="880"/>
      <c r="DZ18" s="880"/>
      <c r="EA18" s="880"/>
      <c r="EB18" s="880"/>
      <c r="EC18" s="880"/>
      <c r="ED18" s="880"/>
      <c r="EE18" s="880"/>
      <c r="EF18" s="880"/>
      <c r="EG18" s="880"/>
      <c r="EH18" s="880"/>
      <c r="EI18" s="880"/>
      <c r="EJ18" s="880"/>
      <c r="EK18" s="880"/>
      <c r="EL18" s="880"/>
      <c r="EM18" s="880"/>
      <c r="EN18" s="880"/>
      <c r="EO18" s="880"/>
      <c r="EP18" s="880"/>
      <c r="EQ18" s="880"/>
      <c r="ER18" s="880"/>
      <c r="ES18" s="880"/>
      <c r="ET18" s="880"/>
      <c r="EU18" s="880"/>
      <c r="EV18" s="880"/>
      <c r="EW18" s="880"/>
      <c r="EX18" s="880"/>
      <c r="EY18" s="880"/>
      <c r="EZ18" s="880"/>
      <c r="FA18" s="880"/>
      <c r="FB18" s="880"/>
      <c r="FC18" s="880"/>
      <c r="FD18" s="880"/>
      <c r="FE18" s="880"/>
      <c r="FF18" s="880"/>
      <c r="FG18" s="880"/>
      <c r="FH18" s="880"/>
      <c r="FI18" s="880"/>
      <c r="FJ18" s="880"/>
      <c r="FK18" s="880"/>
      <c r="FL18" s="880"/>
      <c r="FM18" s="880"/>
      <c r="FN18" s="880"/>
      <c r="FO18" s="880"/>
      <c r="FP18" s="880"/>
      <c r="FQ18" s="880"/>
      <c r="FR18" s="880"/>
      <c r="FS18" s="880"/>
      <c r="FT18" s="880"/>
      <c r="FU18" s="880"/>
      <c r="FV18" s="880"/>
      <c r="FW18" s="880"/>
      <c r="FX18" s="880"/>
      <c r="FY18" s="880"/>
      <c r="FZ18" s="880"/>
      <c r="GA18" s="880"/>
      <c r="GB18" s="880"/>
      <c r="GC18" s="880"/>
      <c r="GD18" s="880"/>
      <c r="GE18" s="880"/>
      <c r="GF18" s="880"/>
      <c r="GG18" s="880"/>
      <c r="GH18" s="880"/>
      <c r="GI18" s="880"/>
      <c r="GJ18" s="880"/>
      <c r="GK18" s="880"/>
      <c r="GL18" s="880"/>
      <c r="GM18" s="880"/>
      <c r="GN18" s="880"/>
      <c r="GO18" s="880"/>
      <c r="GP18" s="880"/>
      <c r="GQ18" s="880"/>
      <c r="GR18" s="880"/>
      <c r="GS18" s="880"/>
      <c r="GT18" s="880"/>
      <c r="GU18" s="880"/>
      <c r="GV18" s="880"/>
      <c r="GW18" s="880"/>
      <c r="GX18" s="880"/>
      <c r="GY18" s="880"/>
      <c r="GZ18" s="880"/>
      <c r="HA18" s="880"/>
      <c r="HB18" s="880"/>
      <c r="HC18" s="880"/>
      <c r="HD18" s="880"/>
      <c r="HE18" s="880"/>
      <c r="HF18" s="880"/>
      <c r="HG18" s="880"/>
      <c r="HH18" s="880"/>
      <c r="HI18" s="880"/>
      <c r="HJ18" s="880"/>
      <c r="HK18" s="880"/>
      <c r="HL18" s="880"/>
      <c r="HM18" s="880"/>
      <c r="HN18" s="880"/>
      <c r="HO18" s="880"/>
      <c r="HP18" s="880"/>
      <c r="HQ18" s="880"/>
      <c r="HR18" s="880"/>
      <c r="HS18" s="880"/>
      <c r="HT18" s="880"/>
      <c r="HU18" s="880"/>
      <c r="HV18" s="880"/>
      <c r="HW18" s="880"/>
      <c r="HX18" s="880"/>
      <c r="HY18" s="880"/>
      <c r="HZ18" s="880"/>
      <c r="IA18" s="880"/>
      <c r="IB18" s="880"/>
      <c r="IC18" s="880"/>
      <c r="ID18" s="880"/>
      <c r="IE18" s="880"/>
      <c r="IF18" s="880"/>
      <c r="IG18" s="880"/>
      <c r="IH18" s="880"/>
      <c r="II18" s="880"/>
      <c r="IJ18" s="880"/>
      <c r="IK18" s="880"/>
      <c r="IL18" s="880"/>
      <c r="IM18" s="880"/>
      <c r="IN18" s="880"/>
      <c r="IO18" s="880"/>
      <c r="IP18" s="880"/>
      <c r="IQ18" s="880"/>
    </row>
    <row r="19" spans="1:9" ht="27">
      <c r="A19" s="861">
        <v>13</v>
      </c>
      <c r="B19" s="870"/>
      <c r="C19" s="871"/>
      <c r="D19" s="845" t="s">
        <v>728</v>
      </c>
      <c r="E19" s="842"/>
      <c r="F19" s="841"/>
      <c r="G19" s="846"/>
      <c r="H19" s="926"/>
      <c r="I19" s="910"/>
    </row>
    <row r="20" spans="1:9" ht="14.25">
      <c r="A20" s="861">
        <v>14</v>
      </c>
      <c r="B20" s="870"/>
      <c r="C20" s="871">
        <v>11</v>
      </c>
      <c r="D20" s="849" t="s">
        <v>799</v>
      </c>
      <c r="E20" s="842" t="s">
        <v>71</v>
      </c>
      <c r="F20" s="841">
        <f>SUM(G20:I20)</f>
        <v>11300</v>
      </c>
      <c r="G20" s="843"/>
      <c r="H20" s="922">
        <v>11300</v>
      </c>
      <c r="I20" s="910"/>
    </row>
    <row r="21" spans="1:9" ht="13.5">
      <c r="A21" s="861">
        <v>15</v>
      </c>
      <c r="B21" s="870"/>
      <c r="C21" s="871"/>
      <c r="D21" s="845" t="s">
        <v>729</v>
      </c>
      <c r="E21" s="842"/>
      <c r="F21" s="841"/>
      <c r="G21" s="846"/>
      <c r="H21" s="926"/>
      <c r="I21" s="919"/>
    </row>
    <row r="22" spans="1:9" ht="14.25">
      <c r="A22" s="861">
        <v>16</v>
      </c>
      <c r="B22" s="870"/>
      <c r="C22" s="871">
        <v>12</v>
      </c>
      <c r="D22" s="849" t="s">
        <v>800</v>
      </c>
      <c r="E22" s="842" t="s">
        <v>71</v>
      </c>
      <c r="F22" s="841">
        <f>SUM(G22:I22)</f>
        <v>16850</v>
      </c>
      <c r="G22" s="843"/>
      <c r="H22" s="922">
        <v>16850</v>
      </c>
      <c r="I22" s="915"/>
    </row>
    <row r="23" spans="1:9" ht="27">
      <c r="A23" s="861">
        <v>18</v>
      </c>
      <c r="B23" s="870"/>
      <c r="C23" s="871"/>
      <c r="D23" s="845" t="s">
        <v>730</v>
      </c>
      <c r="E23" s="842"/>
      <c r="F23" s="841"/>
      <c r="G23" s="846"/>
      <c r="H23" s="926"/>
      <c r="I23" s="910"/>
    </row>
    <row r="24" spans="1:9" ht="14.25">
      <c r="A24" s="861">
        <v>19</v>
      </c>
      <c r="B24" s="870"/>
      <c r="C24" s="871">
        <v>13</v>
      </c>
      <c r="D24" s="849" t="s">
        <v>870</v>
      </c>
      <c r="E24" s="842" t="s">
        <v>71</v>
      </c>
      <c r="F24" s="841">
        <f>SUM(G24:I24)</f>
        <v>15500</v>
      </c>
      <c r="G24" s="843"/>
      <c r="H24" s="925">
        <v>15500</v>
      </c>
      <c r="I24" s="909"/>
    </row>
    <row r="25" spans="1:9" ht="13.5">
      <c r="A25" s="861">
        <v>20</v>
      </c>
      <c r="B25" s="870"/>
      <c r="C25" s="871"/>
      <c r="D25" s="845" t="s">
        <v>731</v>
      </c>
      <c r="E25" s="842"/>
      <c r="F25" s="841"/>
      <c r="G25" s="846"/>
      <c r="H25" s="926"/>
      <c r="I25" s="910"/>
    </row>
    <row r="26" spans="1:10" ht="13.5">
      <c r="A26" s="861">
        <v>21</v>
      </c>
      <c r="B26" s="870"/>
      <c r="C26" s="871">
        <v>14</v>
      </c>
      <c r="D26" s="849" t="s">
        <v>741</v>
      </c>
      <c r="E26" s="842" t="s">
        <v>71</v>
      </c>
      <c r="F26" s="841">
        <f>SUM(G26:I26)</f>
        <v>23340</v>
      </c>
      <c r="G26" s="846">
        <v>15840</v>
      </c>
      <c r="H26" s="926">
        <v>7500</v>
      </c>
      <c r="I26" s="910"/>
      <c r="J26" s="865"/>
    </row>
    <row r="27" spans="1:10" ht="13.5">
      <c r="A27" s="861">
        <v>22</v>
      </c>
      <c r="B27" s="870"/>
      <c r="C27" s="871">
        <v>15</v>
      </c>
      <c r="D27" s="849" t="s">
        <v>742</v>
      </c>
      <c r="E27" s="842" t="s">
        <v>71</v>
      </c>
      <c r="F27" s="841">
        <f>SUM(G27:I27)</f>
        <v>2900</v>
      </c>
      <c r="G27" s="846"/>
      <c r="H27" s="926">
        <v>2900</v>
      </c>
      <c r="I27" s="910"/>
      <c r="J27" s="865"/>
    </row>
    <row r="28" spans="1:9" ht="27">
      <c r="A28" s="861">
        <v>23</v>
      </c>
      <c r="B28" s="870"/>
      <c r="C28" s="871"/>
      <c r="D28" s="845" t="s">
        <v>732</v>
      </c>
      <c r="E28" s="842"/>
      <c r="F28" s="841"/>
      <c r="G28" s="846"/>
      <c r="H28" s="926"/>
      <c r="I28" s="910"/>
    </row>
    <row r="29" spans="1:10" ht="13.5">
      <c r="A29" s="861">
        <v>24</v>
      </c>
      <c r="B29" s="870"/>
      <c r="C29" s="871">
        <v>16</v>
      </c>
      <c r="D29" s="849" t="s">
        <v>741</v>
      </c>
      <c r="E29" s="842" t="s">
        <v>71</v>
      </c>
      <c r="F29" s="841">
        <f>SUM(G29:I29)</f>
        <v>27340</v>
      </c>
      <c r="G29" s="846">
        <v>14840</v>
      </c>
      <c r="H29" s="926">
        <v>12500</v>
      </c>
      <c r="I29" s="910"/>
      <c r="J29" s="865"/>
    </row>
    <row r="30" spans="1:9" ht="13.5">
      <c r="A30" s="861">
        <v>25</v>
      </c>
      <c r="B30" s="870"/>
      <c r="C30" s="871"/>
      <c r="D30" s="845" t="s">
        <v>326</v>
      </c>
      <c r="E30" s="842"/>
      <c r="F30" s="841"/>
      <c r="G30" s="846"/>
      <c r="H30" s="926"/>
      <c r="I30" s="910"/>
    </row>
    <row r="31" spans="1:9" ht="13.5">
      <c r="A31" s="861">
        <v>26</v>
      </c>
      <c r="B31" s="870"/>
      <c r="C31" s="871">
        <v>17</v>
      </c>
      <c r="D31" s="849" t="s">
        <v>743</v>
      </c>
      <c r="E31" s="842" t="s">
        <v>71</v>
      </c>
      <c r="F31" s="841">
        <f>SUM(G31:I31)</f>
        <v>12480</v>
      </c>
      <c r="G31" s="846">
        <v>6480</v>
      </c>
      <c r="H31" s="926">
        <v>6000</v>
      </c>
      <c r="I31" s="910"/>
    </row>
    <row r="32" spans="1:9" ht="13.5">
      <c r="A32" s="861">
        <v>27</v>
      </c>
      <c r="B32" s="870"/>
      <c r="C32" s="871"/>
      <c r="D32" s="845" t="s">
        <v>733</v>
      </c>
      <c r="E32" s="842"/>
      <c r="F32" s="841"/>
      <c r="G32" s="846"/>
      <c r="H32" s="926"/>
      <c r="I32" s="910"/>
    </row>
    <row r="33" spans="1:9" ht="26.25">
      <c r="A33" s="861">
        <v>28</v>
      </c>
      <c r="B33" s="870"/>
      <c r="C33" s="871">
        <v>18</v>
      </c>
      <c r="D33" s="849" t="s">
        <v>734</v>
      </c>
      <c r="E33" s="842" t="s">
        <v>71</v>
      </c>
      <c r="F33" s="841">
        <f>SUM(G33:I33)</f>
        <v>2100</v>
      </c>
      <c r="G33" s="843"/>
      <c r="H33" s="922">
        <v>2100</v>
      </c>
      <c r="I33" s="910"/>
    </row>
    <row r="34" spans="1:9" ht="13.5">
      <c r="A34" s="861">
        <v>29</v>
      </c>
      <c r="B34" s="870"/>
      <c r="C34" s="871"/>
      <c r="D34" s="845" t="s">
        <v>735</v>
      </c>
      <c r="E34" s="842"/>
      <c r="F34" s="841"/>
      <c r="G34" s="846"/>
      <c r="H34" s="926"/>
      <c r="I34" s="910"/>
    </row>
    <row r="35" spans="1:9" ht="13.5">
      <c r="A35" s="861">
        <v>30</v>
      </c>
      <c r="B35" s="870"/>
      <c r="C35" s="871">
        <v>19</v>
      </c>
      <c r="D35" s="854" t="s">
        <v>736</v>
      </c>
      <c r="E35" s="842" t="s">
        <v>71</v>
      </c>
      <c r="F35" s="841">
        <f>SUM(G35:I35)</f>
        <v>15000</v>
      </c>
      <c r="G35" s="846"/>
      <c r="H35" s="927">
        <v>15000</v>
      </c>
      <c r="I35" s="910"/>
    </row>
    <row r="36" spans="1:9" ht="13.5">
      <c r="A36" s="861">
        <v>31</v>
      </c>
      <c r="B36" s="870"/>
      <c r="C36" s="871"/>
      <c r="D36" s="845" t="s">
        <v>737</v>
      </c>
      <c r="E36" s="842"/>
      <c r="F36" s="841"/>
      <c r="G36" s="846"/>
      <c r="H36" s="926"/>
      <c r="I36" s="910"/>
    </row>
    <row r="37" spans="1:9" ht="14.25">
      <c r="A37" s="861">
        <v>32</v>
      </c>
      <c r="B37" s="870"/>
      <c r="C37" s="871">
        <v>20</v>
      </c>
      <c r="D37" s="849" t="s">
        <v>801</v>
      </c>
      <c r="E37" s="842" t="s">
        <v>71</v>
      </c>
      <c r="F37" s="841">
        <f>SUM(G37:I37)</f>
        <v>350</v>
      </c>
      <c r="G37" s="843"/>
      <c r="H37" s="925">
        <v>350</v>
      </c>
      <c r="I37" s="910"/>
    </row>
    <row r="38" spans="1:9" ht="13.5">
      <c r="A38" s="861">
        <v>33</v>
      </c>
      <c r="B38" s="870"/>
      <c r="C38" s="871">
        <v>21</v>
      </c>
      <c r="D38" s="849" t="s">
        <v>744</v>
      </c>
      <c r="E38" s="842" t="s">
        <v>71</v>
      </c>
      <c r="F38" s="841">
        <f>SUM(G38:I38)</f>
        <v>5000</v>
      </c>
      <c r="G38" s="846"/>
      <c r="H38" s="926">
        <v>5000</v>
      </c>
      <c r="I38" s="910"/>
    </row>
    <row r="39" spans="1:9" ht="13.5">
      <c r="A39" s="861">
        <v>34</v>
      </c>
      <c r="B39" s="870"/>
      <c r="C39" s="871"/>
      <c r="D39" s="845" t="s">
        <v>93</v>
      </c>
      <c r="E39" s="842"/>
      <c r="F39" s="841"/>
      <c r="G39" s="846"/>
      <c r="H39" s="926"/>
      <c r="I39" s="910"/>
    </row>
    <row r="40" spans="1:9" ht="13.5">
      <c r="A40" s="861">
        <v>35</v>
      </c>
      <c r="B40" s="870"/>
      <c r="C40" s="871">
        <v>22</v>
      </c>
      <c r="D40" s="849" t="s">
        <v>738</v>
      </c>
      <c r="E40" s="842" t="s">
        <v>71</v>
      </c>
      <c r="F40" s="841">
        <f>SUM(G40:I40)</f>
        <v>5000</v>
      </c>
      <c r="G40" s="846"/>
      <c r="H40" s="927">
        <v>5000</v>
      </c>
      <c r="I40" s="910"/>
    </row>
    <row r="41" spans="1:9" ht="13.5">
      <c r="A41" s="861">
        <v>36</v>
      </c>
      <c r="B41" s="870"/>
      <c r="C41" s="871">
        <v>23</v>
      </c>
      <c r="D41" s="849" t="s">
        <v>739</v>
      </c>
      <c r="E41" s="842" t="s">
        <v>71</v>
      </c>
      <c r="F41" s="841">
        <f>SUM(G41:I41)</f>
        <v>2500</v>
      </c>
      <c r="G41" s="846"/>
      <c r="H41" s="926">
        <v>2500</v>
      </c>
      <c r="I41" s="910"/>
    </row>
    <row r="42" spans="1:9" ht="14.25">
      <c r="A42" s="861">
        <v>37</v>
      </c>
      <c r="B42" s="870"/>
      <c r="C42" s="871">
        <v>24</v>
      </c>
      <c r="D42" s="849" t="s">
        <v>745</v>
      </c>
      <c r="E42" s="842" t="s">
        <v>71</v>
      </c>
      <c r="F42" s="841">
        <f>SUM(G42:I42)</f>
        <v>2300</v>
      </c>
      <c r="G42" s="843"/>
      <c r="H42" s="925">
        <v>2300</v>
      </c>
      <c r="I42" s="910"/>
    </row>
    <row r="43" spans="1:9" ht="14.25" thickBot="1">
      <c r="A43" s="861">
        <v>38</v>
      </c>
      <c r="B43" s="881"/>
      <c r="C43" s="882">
        <v>25</v>
      </c>
      <c r="D43" s="855" t="s">
        <v>740</v>
      </c>
      <c r="E43" s="856" t="s">
        <v>71</v>
      </c>
      <c r="F43" s="900">
        <f>SUM(G43:I43)</f>
        <v>850</v>
      </c>
      <c r="G43" s="857"/>
      <c r="H43" s="928">
        <v>850</v>
      </c>
      <c r="I43" s="911"/>
    </row>
    <row r="44" spans="1:256" ht="25.5" customHeight="1" thickBot="1">
      <c r="A44" s="888">
        <v>39</v>
      </c>
      <c r="B44" s="901"/>
      <c r="C44" s="885"/>
      <c r="D44" s="902" t="s">
        <v>747</v>
      </c>
      <c r="E44" s="903"/>
      <c r="F44" s="904">
        <f>SUM(F18:F43,F9)</f>
        <v>144620</v>
      </c>
      <c r="G44" s="904">
        <f>SUM(G18:G43,G9)</f>
        <v>38070</v>
      </c>
      <c r="H44" s="929">
        <f>SUM(H18:H43,H9)</f>
        <v>106550</v>
      </c>
      <c r="I44" s="912">
        <f>SUM(I18:I43,I9)</f>
        <v>0</v>
      </c>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4"/>
      <c r="BG44" s="874"/>
      <c r="BH44" s="874"/>
      <c r="BI44" s="874"/>
      <c r="BJ44" s="874"/>
      <c r="BK44" s="874"/>
      <c r="BL44" s="874"/>
      <c r="BM44" s="874"/>
      <c r="BN44" s="874"/>
      <c r="BO44" s="874"/>
      <c r="BP44" s="874"/>
      <c r="BQ44" s="874"/>
      <c r="BR44" s="874"/>
      <c r="BS44" s="874"/>
      <c r="BT44" s="874"/>
      <c r="BU44" s="874"/>
      <c r="BV44" s="874"/>
      <c r="BW44" s="874"/>
      <c r="BX44" s="874"/>
      <c r="BY44" s="874"/>
      <c r="BZ44" s="874"/>
      <c r="CA44" s="874"/>
      <c r="CB44" s="874"/>
      <c r="CC44" s="874"/>
      <c r="CD44" s="874"/>
      <c r="CE44" s="874"/>
      <c r="CF44" s="874"/>
      <c r="CG44" s="874"/>
      <c r="CH44" s="874"/>
      <c r="CI44" s="874"/>
      <c r="CJ44" s="874"/>
      <c r="CK44" s="874"/>
      <c r="CL44" s="874"/>
      <c r="CM44" s="874"/>
      <c r="CN44" s="874"/>
      <c r="CO44" s="874"/>
      <c r="CP44" s="874"/>
      <c r="CQ44" s="874"/>
      <c r="CR44" s="874"/>
      <c r="CS44" s="874"/>
      <c r="CT44" s="874"/>
      <c r="CU44" s="874"/>
      <c r="CV44" s="874"/>
      <c r="CW44" s="874"/>
      <c r="CX44" s="874"/>
      <c r="CY44" s="874"/>
      <c r="CZ44" s="874"/>
      <c r="DA44" s="874"/>
      <c r="DB44" s="874"/>
      <c r="DC44" s="874"/>
      <c r="DD44" s="874"/>
      <c r="DE44" s="874"/>
      <c r="DF44" s="874"/>
      <c r="DG44" s="874"/>
      <c r="DH44" s="874"/>
      <c r="DI44" s="874"/>
      <c r="DJ44" s="874"/>
      <c r="DK44" s="874"/>
      <c r="DL44" s="874"/>
      <c r="DM44" s="874"/>
      <c r="DN44" s="874"/>
      <c r="DO44" s="874"/>
      <c r="DP44" s="874"/>
      <c r="DQ44" s="874"/>
      <c r="DR44" s="874"/>
      <c r="DS44" s="874"/>
      <c r="DT44" s="874"/>
      <c r="DU44" s="874"/>
      <c r="DV44" s="874"/>
      <c r="DW44" s="874"/>
      <c r="DX44" s="874"/>
      <c r="DY44" s="874"/>
      <c r="DZ44" s="874"/>
      <c r="EA44" s="874"/>
      <c r="EB44" s="874"/>
      <c r="EC44" s="874"/>
      <c r="ED44" s="874"/>
      <c r="EE44" s="874"/>
      <c r="EF44" s="874"/>
      <c r="EG44" s="874"/>
      <c r="EH44" s="874"/>
      <c r="EI44" s="874"/>
      <c r="EJ44" s="874"/>
      <c r="EK44" s="874"/>
      <c r="EL44" s="874"/>
      <c r="EM44" s="874"/>
      <c r="EN44" s="874"/>
      <c r="EO44" s="874"/>
      <c r="EP44" s="874"/>
      <c r="EQ44" s="874"/>
      <c r="ER44" s="874"/>
      <c r="ES44" s="874"/>
      <c r="ET44" s="874"/>
      <c r="EU44" s="874"/>
      <c r="EV44" s="874"/>
      <c r="EW44" s="874"/>
      <c r="EX44" s="874"/>
      <c r="EY44" s="874"/>
      <c r="EZ44" s="874"/>
      <c r="FA44" s="874"/>
      <c r="FB44" s="874"/>
      <c r="FC44" s="874"/>
      <c r="FD44" s="874"/>
      <c r="FE44" s="874"/>
      <c r="FF44" s="874"/>
      <c r="FG44" s="874"/>
      <c r="FH44" s="874"/>
      <c r="FI44" s="874"/>
      <c r="FJ44" s="874"/>
      <c r="FK44" s="874"/>
      <c r="FL44" s="874"/>
      <c r="FM44" s="874"/>
      <c r="FN44" s="874"/>
      <c r="FO44" s="874"/>
      <c r="FP44" s="874"/>
      <c r="FQ44" s="874"/>
      <c r="FR44" s="874"/>
      <c r="FS44" s="874"/>
      <c r="FT44" s="874"/>
      <c r="FU44" s="874"/>
      <c r="FV44" s="874"/>
      <c r="FW44" s="874"/>
      <c r="FX44" s="874"/>
      <c r="FY44" s="874"/>
      <c r="FZ44" s="874"/>
      <c r="GA44" s="874"/>
      <c r="GB44" s="874"/>
      <c r="GC44" s="874"/>
      <c r="GD44" s="874"/>
      <c r="GE44" s="874"/>
      <c r="GF44" s="874"/>
      <c r="GG44" s="874"/>
      <c r="GH44" s="874"/>
      <c r="GI44" s="874"/>
      <c r="GJ44" s="874"/>
      <c r="GK44" s="874"/>
      <c r="GL44" s="874"/>
      <c r="GM44" s="874"/>
      <c r="GN44" s="874"/>
      <c r="GO44" s="874"/>
      <c r="GP44" s="874"/>
      <c r="GQ44" s="874"/>
      <c r="GR44" s="874"/>
      <c r="GS44" s="874"/>
      <c r="GT44" s="874"/>
      <c r="GU44" s="874"/>
      <c r="GV44" s="874"/>
      <c r="GW44" s="874"/>
      <c r="GX44" s="874"/>
      <c r="GY44" s="874"/>
      <c r="GZ44" s="874"/>
      <c r="HA44" s="874"/>
      <c r="HB44" s="874"/>
      <c r="HC44" s="874"/>
      <c r="HD44" s="874"/>
      <c r="HE44" s="874"/>
      <c r="HF44" s="874"/>
      <c r="HG44" s="874"/>
      <c r="HH44" s="874"/>
      <c r="HI44" s="874"/>
      <c r="HJ44" s="874"/>
      <c r="HK44" s="874"/>
      <c r="HL44" s="874"/>
      <c r="HM44" s="874"/>
      <c r="HN44" s="874"/>
      <c r="HO44" s="874"/>
      <c r="HP44" s="874"/>
      <c r="HQ44" s="874"/>
      <c r="HR44" s="874"/>
      <c r="HS44" s="874"/>
      <c r="HT44" s="874"/>
      <c r="HU44" s="874"/>
      <c r="HV44" s="874"/>
      <c r="HW44" s="874"/>
      <c r="HX44" s="874"/>
      <c r="HY44" s="874"/>
      <c r="HZ44" s="874"/>
      <c r="IA44" s="874"/>
      <c r="IB44" s="874"/>
      <c r="IC44" s="874"/>
      <c r="ID44" s="874"/>
      <c r="IE44" s="874"/>
      <c r="IF44" s="874"/>
      <c r="IG44" s="874"/>
      <c r="IH44" s="874"/>
      <c r="II44" s="874"/>
      <c r="IJ44" s="874"/>
      <c r="IK44" s="874"/>
      <c r="IL44" s="874"/>
      <c r="IM44" s="874"/>
      <c r="IN44" s="874"/>
      <c r="IO44" s="874"/>
      <c r="IP44" s="874"/>
      <c r="IQ44" s="874"/>
      <c r="IR44" s="920"/>
      <c r="IS44" s="920"/>
      <c r="IT44" s="920"/>
      <c r="IU44" s="920"/>
      <c r="IV44" s="920"/>
    </row>
    <row r="45" spans="1:256" ht="25.5" customHeight="1" thickBot="1">
      <c r="A45" s="888">
        <v>40</v>
      </c>
      <c r="B45" s="896"/>
      <c r="C45" s="897"/>
      <c r="D45" s="898" t="s">
        <v>748</v>
      </c>
      <c r="E45" s="858"/>
      <c r="F45" s="899">
        <f>SUM(F8:F17,-F9)</f>
        <v>124500</v>
      </c>
      <c r="G45" s="899">
        <f>SUM(G8:G17,-G9)</f>
        <v>6500</v>
      </c>
      <c r="H45" s="930">
        <f>SUM(H8:H17,-H9)</f>
        <v>118000</v>
      </c>
      <c r="I45" s="932">
        <f>SUM(I8:I17,-I9)</f>
        <v>0</v>
      </c>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4"/>
      <c r="BY45" s="874"/>
      <c r="BZ45" s="874"/>
      <c r="CA45" s="874"/>
      <c r="CB45" s="874"/>
      <c r="CC45" s="874"/>
      <c r="CD45" s="874"/>
      <c r="CE45" s="874"/>
      <c r="CF45" s="874"/>
      <c r="CG45" s="874"/>
      <c r="CH45" s="874"/>
      <c r="CI45" s="874"/>
      <c r="CJ45" s="874"/>
      <c r="CK45" s="874"/>
      <c r="CL45" s="874"/>
      <c r="CM45" s="874"/>
      <c r="CN45" s="874"/>
      <c r="CO45" s="874"/>
      <c r="CP45" s="874"/>
      <c r="CQ45" s="874"/>
      <c r="CR45" s="874"/>
      <c r="CS45" s="874"/>
      <c r="CT45" s="874"/>
      <c r="CU45" s="874"/>
      <c r="CV45" s="874"/>
      <c r="CW45" s="874"/>
      <c r="CX45" s="874"/>
      <c r="CY45" s="874"/>
      <c r="CZ45" s="874"/>
      <c r="DA45" s="874"/>
      <c r="DB45" s="874"/>
      <c r="DC45" s="874"/>
      <c r="DD45" s="874"/>
      <c r="DE45" s="874"/>
      <c r="DF45" s="874"/>
      <c r="DG45" s="874"/>
      <c r="DH45" s="874"/>
      <c r="DI45" s="874"/>
      <c r="DJ45" s="874"/>
      <c r="DK45" s="874"/>
      <c r="DL45" s="874"/>
      <c r="DM45" s="874"/>
      <c r="DN45" s="874"/>
      <c r="DO45" s="874"/>
      <c r="DP45" s="874"/>
      <c r="DQ45" s="874"/>
      <c r="DR45" s="874"/>
      <c r="DS45" s="874"/>
      <c r="DT45" s="874"/>
      <c r="DU45" s="874"/>
      <c r="DV45" s="874"/>
      <c r="DW45" s="874"/>
      <c r="DX45" s="874"/>
      <c r="DY45" s="874"/>
      <c r="DZ45" s="874"/>
      <c r="EA45" s="874"/>
      <c r="EB45" s="874"/>
      <c r="EC45" s="874"/>
      <c r="ED45" s="874"/>
      <c r="EE45" s="874"/>
      <c r="EF45" s="874"/>
      <c r="EG45" s="874"/>
      <c r="EH45" s="874"/>
      <c r="EI45" s="874"/>
      <c r="EJ45" s="874"/>
      <c r="EK45" s="874"/>
      <c r="EL45" s="874"/>
      <c r="EM45" s="874"/>
      <c r="EN45" s="874"/>
      <c r="EO45" s="874"/>
      <c r="EP45" s="874"/>
      <c r="EQ45" s="874"/>
      <c r="ER45" s="874"/>
      <c r="ES45" s="874"/>
      <c r="ET45" s="874"/>
      <c r="EU45" s="874"/>
      <c r="EV45" s="874"/>
      <c r="EW45" s="874"/>
      <c r="EX45" s="874"/>
      <c r="EY45" s="874"/>
      <c r="EZ45" s="874"/>
      <c r="FA45" s="874"/>
      <c r="FB45" s="874"/>
      <c r="FC45" s="874"/>
      <c r="FD45" s="874"/>
      <c r="FE45" s="874"/>
      <c r="FF45" s="874"/>
      <c r="FG45" s="874"/>
      <c r="FH45" s="874"/>
      <c r="FI45" s="874"/>
      <c r="FJ45" s="874"/>
      <c r="FK45" s="874"/>
      <c r="FL45" s="874"/>
      <c r="FM45" s="874"/>
      <c r="FN45" s="874"/>
      <c r="FO45" s="874"/>
      <c r="FP45" s="874"/>
      <c r="FQ45" s="874"/>
      <c r="FR45" s="874"/>
      <c r="FS45" s="874"/>
      <c r="FT45" s="874"/>
      <c r="FU45" s="874"/>
      <c r="FV45" s="874"/>
      <c r="FW45" s="874"/>
      <c r="FX45" s="874"/>
      <c r="FY45" s="874"/>
      <c r="FZ45" s="874"/>
      <c r="GA45" s="874"/>
      <c r="GB45" s="874"/>
      <c r="GC45" s="874"/>
      <c r="GD45" s="874"/>
      <c r="GE45" s="874"/>
      <c r="GF45" s="874"/>
      <c r="GG45" s="874"/>
      <c r="GH45" s="874"/>
      <c r="GI45" s="874"/>
      <c r="GJ45" s="874"/>
      <c r="GK45" s="874"/>
      <c r="GL45" s="874"/>
      <c r="GM45" s="874"/>
      <c r="GN45" s="874"/>
      <c r="GO45" s="874"/>
      <c r="GP45" s="874"/>
      <c r="GQ45" s="874"/>
      <c r="GR45" s="874"/>
      <c r="GS45" s="874"/>
      <c r="GT45" s="874"/>
      <c r="GU45" s="874"/>
      <c r="GV45" s="874"/>
      <c r="GW45" s="874"/>
      <c r="GX45" s="874"/>
      <c r="GY45" s="874"/>
      <c r="GZ45" s="874"/>
      <c r="HA45" s="874"/>
      <c r="HB45" s="874"/>
      <c r="HC45" s="874"/>
      <c r="HD45" s="874"/>
      <c r="HE45" s="874"/>
      <c r="HF45" s="874"/>
      <c r="HG45" s="874"/>
      <c r="HH45" s="874"/>
      <c r="HI45" s="874"/>
      <c r="HJ45" s="874"/>
      <c r="HK45" s="874"/>
      <c r="HL45" s="874"/>
      <c r="HM45" s="874"/>
      <c r="HN45" s="874"/>
      <c r="HO45" s="874"/>
      <c r="HP45" s="874"/>
      <c r="HQ45" s="874"/>
      <c r="HR45" s="874"/>
      <c r="HS45" s="874"/>
      <c r="HT45" s="874"/>
      <c r="HU45" s="874"/>
      <c r="HV45" s="874"/>
      <c r="HW45" s="874"/>
      <c r="HX45" s="874"/>
      <c r="HY45" s="874"/>
      <c r="HZ45" s="874"/>
      <c r="IA45" s="874"/>
      <c r="IB45" s="874"/>
      <c r="IC45" s="874"/>
      <c r="ID45" s="874"/>
      <c r="IE45" s="874"/>
      <c r="IF45" s="874"/>
      <c r="IG45" s="874"/>
      <c r="IH45" s="874"/>
      <c r="II45" s="874"/>
      <c r="IJ45" s="874"/>
      <c r="IK45" s="874"/>
      <c r="IL45" s="874"/>
      <c r="IM45" s="874"/>
      <c r="IN45" s="874"/>
      <c r="IO45" s="874"/>
      <c r="IP45" s="874"/>
      <c r="IQ45" s="874"/>
      <c r="IR45" s="920"/>
      <c r="IS45" s="920"/>
      <c r="IT45" s="920"/>
      <c r="IU45" s="920"/>
      <c r="IV45" s="920"/>
    </row>
    <row r="46" spans="1:256" ht="25.5" customHeight="1" thickBot="1">
      <c r="A46" s="888">
        <v>41</v>
      </c>
      <c r="B46" s="883"/>
      <c r="C46" s="884"/>
      <c r="D46" s="884" t="s">
        <v>58</v>
      </c>
      <c r="E46" s="885"/>
      <c r="F46" s="886">
        <f>SUM(F8:F43)</f>
        <v>269120</v>
      </c>
      <c r="G46" s="886">
        <f>SUM(G8:G43)</f>
        <v>44570</v>
      </c>
      <c r="H46" s="886">
        <f>SUM(H8:H43)</f>
        <v>224550</v>
      </c>
      <c r="I46" s="912">
        <f>SUM(I8:I43)</f>
        <v>0</v>
      </c>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7"/>
      <c r="AN46" s="887"/>
      <c r="AO46" s="887"/>
      <c r="AP46" s="887"/>
      <c r="AQ46" s="887"/>
      <c r="AR46" s="887"/>
      <c r="AS46" s="887"/>
      <c r="AT46" s="887"/>
      <c r="AU46" s="887"/>
      <c r="AV46" s="887"/>
      <c r="AW46" s="887"/>
      <c r="AX46" s="887"/>
      <c r="AY46" s="887"/>
      <c r="AZ46" s="887"/>
      <c r="BA46" s="887"/>
      <c r="BB46" s="887"/>
      <c r="BC46" s="887"/>
      <c r="BD46" s="887"/>
      <c r="BE46" s="887"/>
      <c r="BF46" s="887"/>
      <c r="BG46" s="887"/>
      <c r="BH46" s="887"/>
      <c r="BI46" s="887"/>
      <c r="BJ46" s="887"/>
      <c r="BK46" s="887"/>
      <c r="BL46" s="887"/>
      <c r="BM46" s="887"/>
      <c r="BN46" s="887"/>
      <c r="BO46" s="887"/>
      <c r="BP46" s="887"/>
      <c r="BQ46" s="887"/>
      <c r="BR46" s="887"/>
      <c r="BS46" s="887"/>
      <c r="BT46" s="887"/>
      <c r="BU46" s="887"/>
      <c r="BV46" s="887"/>
      <c r="BW46" s="887"/>
      <c r="BX46" s="887"/>
      <c r="BY46" s="887"/>
      <c r="BZ46" s="887"/>
      <c r="CA46" s="887"/>
      <c r="CB46" s="887"/>
      <c r="CC46" s="887"/>
      <c r="CD46" s="887"/>
      <c r="CE46" s="887"/>
      <c r="CF46" s="887"/>
      <c r="CG46" s="887"/>
      <c r="CH46" s="887"/>
      <c r="CI46" s="887"/>
      <c r="CJ46" s="887"/>
      <c r="CK46" s="887"/>
      <c r="CL46" s="887"/>
      <c r="CM46" s="887"/>
      <c r="CN46" s="887"/>
      <c r="CO46" s="887"/>
      <c r="CP46" s="887"/>
      <c r="CQ46" s="887"/>
      <c r="CR46" s="887"/>
      <c r="CS46" s="887"/>
      <c r="CT46" s="887"/>
      <c r="CU46" s="887"/>
      <c r="CV46" s="887"/>
      <c r="CW46" s="887"/>
      <c r="CX46" s="887"/>
      <c r="CY46" s="887"/>
      <c r="CZ46" s="887"/>
      <c r="DA46" s="887"/>
      <c r="DB46" s="887"/>
      <c r="DC46" s="887"/>
      <c r="DD46" s="887"/>
      <c r="DE46" s="887"/>
      <c r="DF46" s="887"/>
      <c r="DG46" s="887"/>
      <c r="DH46" s="887"/>
      <c r="DI46" s="887"/>
      <c r="DJ46" s="887"/>
      <c r="DK46" s="887"/>
      <c r="DL46" s="887"/>
      <c r="DM46" s="887"/>
      <c r="DN46" s="887"/>
      <c r="DO46" s="887"/>
      <c r="DP46" s="887"/>
      <c r="DQ46" s="887"/>
      <c r="DR46" s="887"/>
      <c r="DS46" s="887"/>
      <c r="DT46" s="887"/>
      <c r="DU46" s="887"/>
      <c r="DV46" s="887"/>
      <c r="DW46" s="887"/>
      <c r="DX46" s="887"/>
      <c r="DY46" s="887"/>
      <c r="DZ46" s="887"/>
      <c r="EA46" s="887"/>
      <c r="EB46" s="887"/>
      <c r="EC46" s="887"/>
      <c r="ED46" s="887"/>
      <c r="EE46" s="887"/>
      <c r="EF46" s="887"/>
      <c r="EG46" s="887"/>
      <c r="EH46" s="887"/>
      <c r="EI46" s="887"/>
      <c r="EJ46" s="887"/>
      <c r="EK46" s="887"/>
      <c r="EL46" s="887"/>
      <c r="EM46" s="887"/>
      <c r="EN46" s="887"/>
      <c r="EO46" s="887"/>
      <c r="EP46" s="887"/>
      <c r="EQ46" s="887"/>
      <c r="ER46" s="887"/>
      <c r="ES46" s="887"/>
      <c r="ET46" s="887"/>
      <c r="EU46" s="887"/>
      <c r="EV46" s="887"/>
      <c r="EW46" s="887"/>
      <c r="EX46" s="887"/>
      <c r="EY46" s="887"/>
      <c r="EZ46" s="887"/>
      <c r="FA46" s="887"/>
      <c r="FB46" s="887"/>
      <c r="FC46" s="887"/>
      <c r="FD46" s="887"/>
      <c r="FE46" s="887"/>
      <c r="FF46" s="887"/>
      <c r="FG46" s="887"/>
      <c r="FH46" s="887"/>
      <c r="FI46" s="887"/>
      <c r="FJ46" s="887"/>
      <c r="FK46" s="887"/>
      <c r="FL46" s="887"/>
      <c r="FM46" s="887"/>
      <c r="FN46" s="887"/>
      <c r="FO46" s="887"/>
      <c r="FP46" s="887"/>
      <c r="FQ46" s="887"/>
      <c r="FR46" s="887"/>
      <c r="FS46" s="887"/>
      <c r="FT46" s="887"/>
      <c r="FU46" s="887"/>
      <c r="FV46" s="887"/>
      <c r="FW46" s="887"/>
      <c r="FX46" s="887"/>
      <c r="FY46" s="887"/>
      <c r="FZ46" s="887"/>
      <c r="GA46" s="887"/>
      <c r="GB46" s="887"/>
      <c r="GC46" s="887"/>
      <c r="GD46" s="887"/>
      <c r="GE46" s="887"/>
      <c r="GF46" s="887"/>
      <c r="GG46" s="887"/>
      <c r="GH46" s="887"/>
      <c r="GI46" s="887"/>
      <c r="GJ46" s="887"/>
      <c r="GK46" s="887"/>
      <c r="GL46" s="887"/>
      <c r="GM46" s="887"/>
      <c r="GN46" s="887"/>
      <c r="GO46" s="887"/>
      <c r="GP46" s="887"/>
      <c r="GQ46" s="887"/>
      <c r="GR46" s="887"/>
      <c r="GS46" s="887"/>
      <c r="GT46" s="887"/>
      <c r="GU46" s="887"/>
      <c r="GV46" s="887"/>
      <c r="GW46" s="887"/>
      <c r="GX46" s="887"/>
      <c r="GY46" s="887"/>
      <c r="GZ46" s="887"/>
      <c r="HA46" s="887"/>
      <c r="HB46" s="887"/>
      <c r="HC46" s="887"/>
      <c r="HD46" s="887"/>
      <c r="HE46" s="887"/>
      <c r="HF46" s="887"/>
      <c r="HG46" s="887"/>
      <c r="HH46" s="887"/>
      <c r="HI46" s="887"/>
      <c r="HJ46" s="887"/>
      <c r="HK46" s="887"/>
      <c r="HL46" s="887"/>
      <c r="HM46" s="887"/>
      <c r="HN46" s="887"/>
      <c r="HO46" s="887"/>
      <c r="HP46" s="887"/>
      <c r="HQ46" s="887"/>
      <c r="HR46" s="887"/>
      <c r="HS46" s="887"/>
      <c r="HT46" s="887"/>
      <c r="HU46" s="887"/>
      <c r="HV46" s="887"/>
      <c r="HW46" s="887"/>
      <c r="HX46" s="887"/>
      <c r="HY46" s="887"/>
      <c r="HZ46" s="887"/>
      <c r="IA46" s="887"/>
      <c r="IB46" s="887"/>
      <c r="IC46" s="887"/>
      <c r="ID46" s="887"/>
      <c r="IE46" s="887"/>
      <c r="IF46" s="887"/>
      <c r="IG46" s="887"/>
      <c r="IH46" s="887"/>
      <c r="II46" s="887"/>
      <c r="IJ46" s="887"/>
      <c r="IK46" s="887"/>
      <c r="IL46" s="887"/>
      <c r="IM46" s="887"/>
      <c r="IN46" s="887"/>
      <c r="IO46" s="887"/>
      <c r="IP46" s="887"/>
      <c r="IQ46" s="887"/>
      <c r="IR46" s="920"/>
      <c r="IS46" s="920"/>
      <c r="IT46" s="920"/>
      <c r="IU46" s="920"/>
      <c r="IV46" s="920"/>
    </row>
    <row r="47" spans="4:5" ht="14.25">
      <c r="D47" s="862"/>
      <c r="E47" s="631"/>
    </row>
    <row r="48" spans="1:256" ht="14.25">
      <c r="A48" s="630"/>
      <c r="B48" s="913" t="s">
        <v>94</v>
      </c>
      <c r="D48" s="862"/>
      <c r="E48" s="631"/>
      <c r="IR48" s="895"/>
      <c r="IS48" s="895"/>
      <c r="IT48" s="895"/>
      <c r="IU48" s="895"/>
      <c r="IV48" s="895"/>
    </row>
    <row r="49" spans="1:256" ht="14.25">
      <c r="A49" s="630"/>
      <c r="B49" s="816" t="s">
        <v>95</v>
      </c>
      <c r="D49" s="862"/>
      <c r="E49" s="631"/>
      <c r="IR49" s="895"/>
      <c r="IS49" s="895"/>
      <c r="IT49" s="895"/>
      <c r="IU49" s="895"/>
      <c r="IV49" s="895"/>
    </row>
    <row r="50" spans="1:256" ht="14.25">
      <c r="A50" s="630"/>
      <c r="B50" s="816" t="s">
        <v>96</v>
      </c>
      <c r="D50" s="862"/>
      <c r="E50" s="631"/>
      <c r="IR50" s="895"/>
      <c r="IS50" s="895"/>
      <c r="IT50" s="895"/>
      <c r="IU50" s="895"/>
      <c r="IV50" s="895"/>
    </row>
    <row r="51" spans="4:5" ht="14.25">
      <c r="D51" s="862"/>
      <c r="E51" s="631"/>
    </row>
    <row r="52" spans="4:5" ht="14.25">
      <c r="D52" s="862"/>
      <c r="E52" s="631"/>
    </row>
    <row r="53" spans="4:5" ht="14.25">
      <c r="D53" s="862"/>
      <c r="E53" s="631"/>
    </row>
    <row r="54" spans="4:5" ht="14.25">
      <c r="D54" s="862"/>
      <c r="E54" s="631"/>
    </row>
    <row r="55" spans="4:5" ht="14.25">
      <c r="D55" s="862"/>
      <c r="E55" s="631"/>
    </row>
    <row r="56" spans="4:5" ht="14.25">
      <c r="D56" s="862"/>
      <c r="E56" s="631"/>
    </row>
    <row r="57" spans="4:5" ht="14.25">
      <c r="D57" s="862"/>
      <c r="E57" s="631"/>
    </row>
    <row r="58" spans="4:5" ht="14.25">
      <c r="D58" s="862"/>
      <c r="E58" s="631"/>
    </row>
    <row r="59" spans="4:5" ht="14.25">
      <c r="D59" s="862"/>
      <c r="E59" s="631"/>
    </row>
  </sheetData>
  <sheetProtection/>
  <mergeCells count="5">
    <mergeCell ref="B1:E1"/>
    <mergeCell ref="H1:I1"/>
    <mergeCell ref="B2:I2"/>
    <mergeCell ref="B3:I3"/>
    <mergeCell ref="H4:I4"/>
  </mergeCells>
  <printOptions horizontalCentered="1"/>
  <pageMargins left="0.5118110236220472" right="0.5118110236220472" top="0.9448818897637796" bottom="0.7480314960629921" header="0.31496062992125984" footer="0.31496062992125984"/>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AJ38"/>
  <sheetViews>
    <sheetView view="pageBreakPreview" zoomScaleNormal="75" zoomScaleSheetLayoutView="100" zoomScalePageLayoutView="0" workbookViewId="0" topLeftCell="A1">
      <selection activeCell="A1" sqref="A1:B1"/>
    </sheetView>
  </sheetViews>
  <sheetFormatPr defaultColWidth="9.125" defaultRowHeight="12.75"/>
  <cols>
    <col min="1" max="1" width="8.625" style="527" customWidth="1"/>
    <col min="2" max="2" width="62.50390625" style="452" bestFit="1" customWidth="1"/>
    <col min="3" max="3" width="16.625" style="259" customWidth="1"/>
    <col min="4" max="4" width="8.625" style="527" customWidth="1"/>
    <col min="5" max="5" width="54.00390625" style="452" bestFit="1" customWidth="1"/>
    <col min="6" max="6" width="16.625" style="259" customWidth="1"/>
    <col min="7" max="7" width="3.50390625" style="451" customWidth="1"/>
    <col min="8" max="16384" width="9.125" style="452" customWidth="1"/>
  </cols>
  <sheetData>
    <row r="1" spans="1:7" s="449" customFormat="1" ht="15">
      <c r="A1" s="1227" t="s">
        <v>861</v>
      </c>
      <c r="B1" s="1227"/>
      <c r="C1" s="222"/>
      <c r="D1" s="448"/>
      <c r="F1" s="234"/>
      <c r="G1" s="450"/>
    </row>
    <row r="2" spans="1:7" s="449" customFormat="1" ht="26.25" customHeight="1">
      <c r="A2" s="1228" t="s">
        <v>452</v>
      </c>
      <c r="B2" s="1228"/>
      <c r="C2" s="1228"/>
      <c r="D2" s="1228"/>
      <c r="E2" s="1228"/>
      <c r="F2" s="1228"/>
      <c r="G2" s="450"/>
    </row>
    <row r="3" spans="1:7" s="449" customFormat="1" ht="27.75" customHeight="1" thickBot="1">
      <c r="A3" s="1228" t="s">
        <v>560</v>
      </c>
      <c r="B3" s="1228"/>
      <c r="C3" s="1228"/>
      <c r="D3" s="1228"/>
      <c r="E3" s="1228"/>
      <c r="F3" s="1228"/>
      <c r="G3" s="450"/>
    </row>
    <row r="4" spans="1:6" ht="25.5" customHeight="1">
      <c r="A4" s="694"/>
      <c r="B4" s="695" t="s">
        <v>453</v>
      </c>
      <c r="C4" s="696" t="s">
        <v>454</v>
      </c>
      <c r="D4" s="697"/>
      <c r="E4" s="698" t="s">
        <v>455</v>
      </c>
      <c r="F4" s="699" t="s">
        <v>454</v>
      </c>
    </row>
    <row r="5" spans="1:6" ht="15" customHeight="1">
      <c r="A5" s="453" t="s">
        <v>272</v>
      </c>
      <c r="B5" s="452" t="s">
        <v>456</v>
      </c>
      <c r="C5" s="454">
        <f>'1.Onbe'!J8+'1.Onbe'!J14</f>
        <v>2859240</v>
      </c>
      <c r="D5" s="455" t="s">
        <v>272</v>
      </c>
      <c r="E5" s="452" t="s">
        <v>129</v>
      </c>
      <c r="F5" s="456">
        <f>'6.Inki'!J82+'7.Önk.műk.'!J287</f>
        <v>3236036</v>
      </c>
    </row>
    <row r="6" spans="1:6" ht="15" customHeight="1">
      <c r="A6" s="453" t="s">
        <v>280</v>
      </c>
      <c r="B6" s="452" t="s">
        <v>381</v>
      </c>
      <c r="C6" s="454">
        <f>'1.Onbe'!J15</f>
        <v>6127000</v>
      </c>
      <c r="D6" s="455" t="s">
        <v>280</v>
      </c>
      <c r="E6" s="452" t="s">
        <v>457</v>
      </c>
      <c r="F6" s="456">
        <f>'6.Inki'!K82+'7.Önk.műk.'!K287</f>
        <v>915116</v>
      </c>
    </row>
    <row r="7" spans="1:6" ht="15">
      <c r="A7" s="453" t="s">
        <v>282</v>
      </c>
      <c r="B7" s="457" t="s">
        <v>294</v>
      </c>
      <c r="C7" s="454">
        <f>'1.Onbe'!J30+'1.Onbe'!J25</f>
        <v>1452735</v>
      </c>
      <c r="D7" s="455" t="s">
        <v>282</v>
      </c>
      <c r="E7" s="458" t="s">
        <v>131</v>
      </c>
      <c r="F7" s="456">
        <f>'6.Inki'!L82+'7.Önk.műk.'!L287</f>
        <v>3922634</v>
      </c>
    </row>
    <row r="8" spans="1:6" ht="15">
      <c r="A8" s="453" t="s">
        <v>284</v>
      </c>
      <c r="B8" s="458" t="s">
        <v>386</v>
      </c>
      <c r="C8" s="454">
        <f>'1.Onbe'!J31+'1.Onbe'!J32</f>
        <v>85000</v>
      </c>
      <c r="D8" s="459" t="s">
        <v>284</v>
      </c>
      <c r="E8" s="458" t="s">
        <v>458</v>
      </c>
      <c r="F8" s="456">
        <f>'6.Inki'!M82+'7.Önk.műk.'!M287</f>
        <v>57432</v>
      </c>
    </row>
    <row r="9" spans="1:6" ht="15">
      <c r="A9" s="453"/>
      <c r="B9" s="457"/>
      <c r="C9" s="454"/>
      <c r="D9" s="459" t="s">
        <v>286</v>
      </c>
      <c r="E9" s="460" t="s">
        <v>459</v>
      </c>
      <c r="F9" s="461">
        <f>'6.Inki'!N82+'7.Önk.műk.'!N287</f>
        <v>2214664</v>
      </c>
    </row>
    <row r="10" spans="1:6" ht="15">
      <c r="A10" s="453"/>
      <c r="B10" s="457"/>
      <c r="C10" s="462"/>
      <c r="D10" s="459" t="s">
        <v>460</v>
      </c>
      <c r="E10" s="460" t="s">
        <v>461</v>
      </c>
      <c r="F10" s="461">
        <f>'3.Onki'!J15+'3.Onki'!J24</f>
        <v>310150</v>
      </c>
    </row>
    <row r="11" spans="1:7" s="449" customFormat="1" ht="24.75" customHeight="1">
      <c r="A11" s="463"/>
      <c r="B11" s="464" t="s">
        <v>462</v>
      </c>
      <c r="C11" s="465">
        <f>SUM(C5:C9)</f>
        <v>10523975</v>
      </c>
      <c r="D11" s="466"/>
      <c r="E11" s="464" t="s">
        <v>463</v>
      </c>
      <c r="F11" s="467">
        <f>SUM(F5:F10)</f>
        <v>10656032</v>
      </c>
      <c r="G11" s="450"/>
    </row>
    <row r="12" spans="1:7" ht="23.25" customHeight="1">
      <c r="A12" s="468"/>
      <c r="B12" s="469" t="s">
        <v>464</v>
      </c>
      <c r="C12" s="470"/>
      <c r="D12" s="471"/>
      <c r="E12" s="469" t="s">
        <v>465</v>
      </c>
      <c r="F12" s="472"/>
      <c r="G12" s="473"/>
    </row>
    <row r="13" spans="1:7" ht="15">
      <c r="A13" s="474" t="s">
        <v>272</v>
      </c>
      <c r="B13" s="475" t="s">
        <v>466</v>
      </c>
      <c r="C13" s="476">
        <f>'1.Onbe'!J34</f>
        <v>715500</v>
      </c>
      <c r="D13" s="477" t="s">
        <v>272</v>
      </c>
      <c r="E13" s="475" t="s">
        <v>467</v>
      </c>
      <c r="F13" s="472">
        <f>'3.Onki'!J10+'3.Onki'!J26</f>
        <v>1303771</v>
      </c>
      <c r="G13" s="478"/>
    </row>
    <row r="14" spans="1:7" ht="15">
      <c r="A14" s="474" t="s">
        <v>280</v>
      </c>
      <c r="B14" s="475" t="s">
        <v>394</v>
      </c>
      <c r="C14" s="476">
        <f>'1.Onbe'!J42+'1.Onbe'!J40</f>
        <v>450000</v>
      </c>
      <c r="D14" s="477" t="s">
        <v>280</v>
      </c>
      <c r="E14" s="475" t="s">
        <v>468</v>
      </c>
      <c r="F14" s="472">
        <f>'3.Onki'!J11+'3.Onki'!J27</f>
        <v>224550</v>
      </c>
      <c r="G14" s="478"/>
    </row>
    <row r="15" spans="1:7" ht="15">
      <c r="A15" s="474" t="s">
        <v>282</v>
      </c>
      <c r="B15" s="452" t="s">
        <v>397</v>
      </c>
      <c r="C15" s="476">
        <f>'1.Onbe'!J45+'1.Onbe'!J44+'1.Onbe'!J43</f>
        <v>0</v>
      </c>
      <c r="D15" s="477" t="s">
        <v>282</v>
      </c>
      <c r="E15" s="475" t="s">
        <v>345</v>
      </c>
      <c r="F15" s="472">
        <f>'3.Onki'!J28</f>
        <v>0</v>
      </c>
      <c r="G15" s="478"/>
    </row>
    <row r="16" spans="1:7" ht="15">
      <c r="A16" s="474"/>
      <c r="C16" s="476"/>
      <c r="D16" s="477" t="s">
        <v>284</v>
      </c>
      <c r="E16" s="475" t="s">
        <v>469</v>
      </c>
      <c r="F16" s="472">
        <f>'3.Onki'!J20</f>
        <v>0</v>
      </c>
      <c r="G16" s="478"/>
    </row>
    <row r="17" spans="1:7" s="449" customFormat="1" ht="24.75" customHeight="1" thickBot="1">
      <c r="A17" s="479"/>
      <c r="B17" s="480" t="s">
        <v>470</v>
      </c>
      <c r="C17" s="481">
        <f>SUM(C13:C15)</f>
        <v>1165500</v>
      </c>
      <c r="D17" s="482"/>
      <c r="E17" s="480" t="s">
        <v>471</v>
      </c>
      <c r="F17" s="483">
        <f>SUM(F13:F16)</f>
        <v>1528321</v>
      </c>
      <c r="G17" s="450"/>
    </row>
    <row r="18" spans="1:7" s="449" customFormat="1" ht="24.75" customHeight="1" thickBot="1" thickTop="1">
      <c r="A18" s="484"/>
      <c r="B18" s="485" t="s">
        <v>400</v>
      </c>
      <c r="C18" s="486">
        <f>C11+C17</f>
        <v>11689475</v>
      </c>
      <c r="D18" s="487"/>
      <c r="E18" s="485" t="s">
        <v>445</v>
      </c>
      <c r="F18" s="488">
        <f>F11+F17</f>
        <v>12184353</v>
      </c>
      <c r="G18" s="450"/>
    </row>
    <row r="19" spans="1:7" s="449" customFormat="1" ht="24.75" customHeight="1" thickTop="1">
      <c r="A19" s="489"/>
      <c r="B19" s="469" t="s">
        <v>472</v>
      </c>
      <c r="C19" s="490"/>
      <c r="D19" s="491"/>
      <c r="E19" s="469" t="s">
        <v>473</v>
      </c>
      <c r="F19" s="492"/>
      <c r="G19" s="450"/>
    </row>
    <row r="20" spans="1:7" s="449" customFormat="1" ht="15">
      <c r="A20" s="493" t="s">
        <v>272</v>
      </c>
      <c r="B20" s="449" t="s">
        <v>474</v>
      </c>
      <c r="C20" s="490"/>
      <c r="D20" s="491" t="s">
        <v>272</v>
      </c>
      <c r="E20" s="449" t="s">
        <v>475</v>
      </c>
      <c r="F20" s="492"/>
      <c r="G20" s="450"/>
    </row>
    <row r="21" spans="1:7" s="449" customFormat="1" ht="15">
      <c r="A21" s="493" t="s">
        <v>280</v>
      </c>
      <c r="B21" s="449" t="s">
        <v>877</v>
      </c>
      <c r="C21" s="490">
        <f>+'1.Onbe'!J52</f>
        <v>485309</v>
      </c>
      <c r="D21" s="491" t="s">
        <v>280</v>
      </c>
      <c r="E21" s="449" t="s">
        <v>552</v>
      </c>
      <c r="F21" s="492">
        <f>'3.Onki'!J35</f>
        <v>85309</v>
      </c>
      <c r="G21" s="450"/>
    </row>
    <row r="22" spans="1:7" s="449" customFormat="1" ht="15">
      <c r="A22" s="493" t="s">
        <v>282</v>
      </c>
      <c r="B22" s="449" t="s">
        <v>540</v>
      </c>
      <c r="C22" s="490">
        <f>'1.Onbe'!J50</f>
        <v>0</v>
      </c>
      <c r="D22" s="491"/>
      <c r="F22" s="492"/>
      <c r="G22" s="450"/>
    </row>
    <row r="23" spans="1:7" s="449" customFormat="1" ht="24.75" customHeight="1">
      <c r="A23" s="489"/>
      <c r="B23" s="469" t="s">
        <v>476</v>
      </c>
      <c r="C23" s="490"/>
      <c r="D23" s="491"/>
      <c r="E23" s="469" t="s">
        <v>477</v>
      </c>
      <c r="F23" s="492"/>
      <c r="G23" s="450"/>
    </row>
    <row r="24" spans="1:7" s="449" customFormat="1" ht="15">
      <c r="A24" s="493" t="s">
        <v>284</v>
      </c>
      <c r="B24" s="494" t="s">
        <v>478</v>
      </c>
      <c r="C24" s="490">
        <v>180000</v>
      </c>
      <c r="D24" s="491" t="s">
        <v>282</v>
      </c>
      <c r="E24" s="494" t="s">
        <v>479</v>
      </c>
      <c r="F24" s="492">
        <f>'3.Onki'!J37</f>
        <v>87122</v>
      </c>
      <c r="G24" s="450"/>
    </row>
    <row r="25" spans="1:7" s="449" customFormat="1" ht="15">
      <c r="A25" s="493" t="s">
        <v>286</v>
      </c>
      <c r="B25" s="449" t="s">
        <v>474</v>
      </c>
      <c r="C25" s="490"/>
      <c r="D25" s="491" t="s">
        <v>284</v>
      </c>
      <c r="E25" s="449" t="s">
        <v>475</v>
      </c>
      <c r="F25" s="492"/>
      <c r="G25" s="450"/>
    </row>
    <row r="26" spans="1:7" s="449" customFormat="1" ht="15">
      <c r="A26" s="493" t="s">
        <v>460</v>
      </c>
      <c r="B26" s="449" t="s">
        <v>877</v>
      </c>
      <c r="C26" s="490">
        <f>'1.Onbe'!J56</f>
        <v>2000</v>
      </c>
      <c r="D26" s="491"/>
      <c r="F26" s="492"/>
      <c r="G26" s="450"/>
    </row>
    <row r="27" spans="1:36" s="500" customFormat="1" ht="15" thickBot="1">
      <c r="A27" s="495"/>
      <c r="B27" s="496" t="s">
        <v>480</v>
      </c>
      <c r="C27" s="497">
        <f>SUM(C20:C26)</f>
        <v>667309</v>
      </c>
      <c r="D27" s="498"/>
      <c r="E27" s="496" t="s">
        <v>481</v>
      </c>
      <c r="F27" s="499">
        <f>SUM(F19:F25)</f>
        <v>172431</v>
      </c>
      <c r="G27" s="450"/>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row>
    <row r="28" spans="1:7" s="449" customFormat="1" ht="30" customHeight="1" thickBot="1" thickTop="1">
      <c r="A28" s="501"/>
      <c r="B28" s="496" t="s">
        <v>482</v>
      </c>
      <c r="C28" s="502">
        <f>SUM(C24:C25,C20:C20,C17,C11)+C21+C26</f>
        <v>12356784</v>
      </c>
      <c r="D28" s="503"/>
      <c r="E28" s="496" t="s">
        <v>483</v>
      </c>
      <c r="F28" s="504">
        <f>SUM(F24:F25,F17,F20:F20,F11)+F21</f>
        <v>12356784</v>
      </c>
      <c r="G28" s="450"/>
    </row>
    <row r="29" spans="1:7" s="449" customFormat="1" ht="15" thickTop="1">
      <c r="A29" s="505"/>
      <c r="B29" s="506" t="s">
        <v>401</v>
      </c>
      <c r="C29" s="507">
        <f>C18-F18</f>
        <v>-494878</v>
      </c>
      <c r="D29" s="508"/>
      <c r="E29" s="509"/>
      <c r="F29" s="510"/>
      <c r="G29" s="450"/>
    </row>
    <row r="30" spans="1:7" s="449" customFormat="1" ht="15">
      <c r="A30" s="511"/>
      <c r="B30" s="512" t="s">
        <v>484</v>
      </c>
      <c r="C30" s="513">
        <f>C11-F11</f>
        <v>-132057</v>
      </c>
      <c r="D30" s="508"/>
      <c r="E30" s="509"/>
      <c r="F30" s="510"/>
      <c r="G30" s="450"/>
    </row>
    <row r="31" spans="1:7" s="449" customFormat="1" ht="15">
      <c r="A31" s="511"/>
      <c r="B31" s="512" t="s">
        <v>485</v>
      </c>
      <c r="C31" s="513">
        <f>C17-F17</f>
        <v>-362821</v>
      </c>
      <c r="D31" s="508"/>
      <c r="E31" s="509"/>
      <c r="F31" s="510"/>
      <c r="G31" s="450"/>
    </row>
    <row r="32" spans="1:7" s="449" customFormat="1" ht="15">
      <c r="A32" s="511"/>
      <c r="B32" s="535" t="s">
        <v>486</v>
      </c>
      <c r="C32" s="513">
        <f>C29-F27</f>
        <v>-667309</v>
      </c>
      <c r="D32" s="534"/>
      <c r="E32" s="509"/>
      <c r="F32" s="510"/>
      <c r="G32" s="450"/>
    </row>
    <row r="33" spans="1:7" s="449" customFormat="1" ht="30">
      <c r="A33" s="511"/>
      <c r="B33" s="1086" t="s">
        <v>492</v>
      </c>
      <c r="C33" s="1087">
        <f>C32+C26+C21</f>
        <v>-180000</v>
      </c>
      <c r="D33" s="508"/>
      <c r="E33" s="509"/>
      <c r="F33" s="510"/>
      <c r="G33" s="450"/>
    </row>
    <row r="34" spans="1:7" s="449" customFormat="1" ht="30">
      <c r="A34" s="514"/>
      <c r="B34" s="532" t="s">
        <v>874</v>
      </c>
      <c r="C34" s="533">
        <f>SUM(C21+C24+C26+C32)</f>
        <v>0</v>
      </c>
      <c r="D34" s="516"/>
      <c r="E34" s="515"/>
      <c r="F34" s="517"/>
      <c r="G34" s="450"/>
    </row>
    <row r="35" spans="1:6" ht="19.5" customHeight="1">
      <c r="A35" s="518"/>
      <c r="B35" s="452" t="s">
        <v>487</v>
      </c>
      <c r="C35" s="519">
        <f>(C11+C21+C20)/C28</f>
        <v>0.8909505903801507</v>
      </c>
      <c r="D35" s="520"/>
      <c r="E35" s="452" t="s">
        <v>488</v>
      </c>
      <c r="F35" s="521">
        <f>(F11+F20+F21)/F28</f>
        <v>0.8692667121153853</v>
      </c>
    </row>
    <row r="36" spans="1:6" ht="19.5" customHeight="1" thickBot="1">
      <c r="A36" s="522"/>
      <c r="B36" s="523" t="s">
        <v>489</v>
      </c>
      <c r="C36" s="524">
        <f>(C17+C26+C25+C24)/C28</f>
        <v>0.10904940961984931</v>
      </c>
      <c r="D36" s="525"/>
      <c r="E36" s="523" t="s">
        <v>490</v>
      </c>
      <c r="F36" s="526">
        <f>(F17+F24+F25)/F28</f>
        <v>0.13073328788461464</v>
      </c>
    </row>
    <row r="37" ht="15">
      <c r="E37" s="452" t="s">
        <v>491</v>
      </c>
    </row>
    <row r="38" ht="15">
      <c r="C38" s="259" t="s">
        <v>491</v>
      </c>
    </row>
  </sheetData>
  <sheetProtection/>
  <mergeCells count="3">
    <mergeCell ref="A1:B1"/>
    <mergeCell ref="A2:F2"/>
    <mergeCell ref="A3:F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G90"/>
  <sheetViews>
    <sheetView view="pageBreakPreview" zoomScaleSheetLayoutView="100" zoomScalePageLayoutView="0" workbookViewId="0" topLeftCell="A1">
      <selection activeCell="A1" sqref="A1"/>
    </sheetView>
  </sheetViews>
  <sheetFormatPr defaultColWidth="31.375" defaultRowHeight="12.75"/>
  <cols>
    <col min="1" max="1" width="3.625" style="649" customWidth="1"/>
    <col min="2" max="2" width="4.625" style="97" customWidth="1"/>
    <col min="3" max="3" width="50.625" style="125" customWidth="1"/>
    <col min="4" max="6" width="13.625" style="99" customWidth="1"/>
    <col min="7" max="7" width="30.625" style="100" customWidth="1"/>
    <col min="8" max="8" width="12.125" style="101" customWidth="1"/>
    <col min="9" max="9" width="12.875" style="101" customWidth="1"/>
    <col min="10" max="16384" width="31.375" style="101" customWidth="1"/>
  </cols>
  <sheetData>
    <row r="1" spans="2:5" ht="15">
      <c r="B1" s="1229" t="s">
        <v>862</v>
      </c>
      <c r="C1" s="1229"/>
      <c r="D1" s="1229"/>
      <c r="E1" s="98"/>
    </row>
    <row r="2" spans="3:7" ht="34.5" customHeight="1">
      <c r="C2" s="1230" t="s">
        <v>256</v>
      </c>
      <c r="D2" s="1230"/>
      <c r="E2" s="1230"/>
      <c r="F2" s="1230"/>
      <c r="G2" s="1230"/>
    </row>
    <row r="3" spans="3:7" ht="34.5" customHeight="1">
      <c r="C3" s="1230" t="s">
        <v>554</v>
      </c>
      <c r="D3" s="1230"/>
      <c r="E3" s="1230"/>
      <c r="F3" s="1230"/>
      <c r="G3" s="1230"/>
    </row>
    <row r="4" spans="1:7" s="654" customFormat="1" ht="13.5" thickBot="1">
      <c r="A4" s="649"/>
      <c r="B4" s="649" t="s">
        <v>2</v>
      </c>
      <c r="C4" s="653" t="s">
        <v>4</v>
      </c>
      <c r="D4" s="100" t="s">
        <v>3</v>
      </c>
      <c r="E4" s="100" t="s">
        <v>5</v>
      </c>
      <c r="F4" s="100" t="s">
        <v>6</v>
      </c>
      <c r="G4" s="100" t="s">
        <v>62</v>
      </c>
    </row>
    <row r="5" spans="2:7" ht="47.25" thickBot="1">
      <c r="B5" s="102" t="s">
        <v>65</v>
      </c>
      <c r="C5" s="103" t="s">
        <v>8</v>
      </c>
      <c r="D5" s="104" t="s">
        <v>258</v>
      </c>
      <c r="E5" s="104" t="s">
        <v>257</v>
      </c>
      <c r="F5" s="104" t="s">
        <v>555</v>
      </c>
      <c r="G5" s="105" t="s">
        <v>259</v>
      </c>
    </row>
    <row r="6" spans="1:7" s="621" customFormat="1" ht="21.75" customHeight="1" thickTop="1">
      <c r="A6" s="650">
        <v>1</v>
      </c>
      <c r="B6" s="618">
        <v>1</v>
      </c>
      <c r="C6" s="619" t="s">
        <v>118</v>
      </c>
      <c r="D6" s="620">
        <v>37</v>
      </c>
      <c r="E6" s="620"/>
      <c r="F6" s="620">
        <v>37</v>
      </c>
      <c r="G6" s="817"/>
    </row>
    <row r="7" spans="1:7" s="624" customFormat="1" ht="21.75" customHeight="1">
      <c r="A7" s="651">
        <v>2</v>
      </c>
      <c r="B7" s="622"/>
      <c r="C7" s="625" t="s">
        <v>493</v>
      </c>
      <c r="D7" s="623">
        <v>0</v>
      </c>
      <c r="E7" s="623"/>
      <c r="F7" s="623">
        <f>SUM(D7:E7)</f>
        <v>0</v>
      </c>
      <c r="G7" s="818"/>
    </row>
    <row r="8" spans="1:7" s="621" customFormat="1" ht="21.75" customHeight="1">
      <c r="A8" s="650">
        <v>3</v>
      </c>
      <c r="B8" s="618">
        <v>2</v>
      </c>
      <c r="C8" s="619" t="s">
        <v>77</v>
      </c>
      <c r="D8" s="620">
        <v>69</v>
      </c>
      <c r="E8" s="620"/>
      <c r="F8" s="620">
        <f aca="true" t="shared" si="0" ref="F8:F33">SUM(D8:E8)</f>
        <v>69</v>
      </c>
      <c r="G8" s="817"/>
    </row>
    <row r="9" spans="1:7" s="624" customFormat="1" ht="21.75" customHeight="1">
      <c r="A9" s="651">
        <v>4</v>
      </c>
      <c r="B9" s="622"/>
      <c r="C9" s="625" t="s">
        <v>493</v>
      </c>
      <c r="D9" s="623">
        <v>0.64</v>
      </c>
      <c r="E9" s="623">
        <v>-0.64</v>
      </c>
      <c r="F9" s="623">
        <f t="shared" si="0"/>
        <v>0</v>
      </c>
      <c r="G9" s="819"/>
    </row>
    <row r="10" spans="1:7" s="621" customFormat="1" ht="21.75" customHeight="1">
      <c r="A10" s="650">
        <v>5</v>
      </c>
      <c r="B10" s="618">
        <v>3</v>
      </c>
      <c r="C10" s="619" t="s">
        <v>119</v>
      </c>
      <c r="D10" s="620">
        <v>82.5</v>
      </c>
      <c r="E10" s="620"/>
      <c r="F10" s="620">
        <f t="shared" si="0"/>
        <v>82.5</v>
      </c>
      <c r="G10" s="817"/>
    </row>
    <row r="11" spans="1:7" s="624" customFormat="1" ht="21.75" customHeight="1">
      <c r="A11" s="651">
        <v>6</v>
      </c>
      <c r="B11" s="622"/>
      <c r="C11" s="625" t="s">
        <v>493</v>
      </c>
      <c r="D11" s="623">
        <v>0</v>
      </c>
      <c r="E11" s="623"/>
      <c r="F11" s="623">
        <f t="shared" si="0"/>
        <v>0</v>
      </c>
      <c r="G11" s="818"/>
    </row>
    <row r="12" spans="1:7" s="621" customFormat="1" ht="21.75" customHeight="1">
      <c r="A12" s="650">
        <v>7</v>
      </c>
      <c r="B12" s="618">
        <v>4</v>
      </c>
      <c r="C12" s="619" t="s">
        <v>78</v>
      </c>
      <c r="D12" s="620">
        <v>59</v>
      </c>
      <c r="E12" s="620"/>
      <c r="F12" s="620">
        <f t="shared" si="0"/>
        <v>59</v>
      </c>
      <c r="G12" s="817"/>
    </row>
    <row r="13" spans="1:7" s="624" customFormat="1" ht="21.75" customHeight="1">
      <c r="A13" s="651">
        <v>8</v>
      </c>
      <c r="B13" s="622"/>
      <c r="C13" s="625" t="s">
        <v>493</v>
      </c>
      <c r="D13" s="623">
        <v>0</v>
      </c>
      <c r="E13" s="623"/>
      <c r="F13" s="623">
        <f t="shared" si="0"/>
        <v>0</v>
      </c>
      <c r="G13" s="818"/>
    </row>
    <row r="14" spans="1:7" s="621" customFormat="1" ht="21.75" customHeight="1">
      <c r="A14" s="650">
        <v>9</v>
      </c>
      <c r="B14" s="618">
        <v>5</v>
      </c>
      <c r="C14" s="619" t="s">
        <v>79</v>
      </c>
      <c r="D14" s="620">
        <v>60.5</v>
      </c>
      <c r="E14" s="620"/>
      <c r="F14" s="620">
        <f t="shared" si="0"/>
        <v>60.5</v>
      </c>
      <c r="G14" s="817"/>
    </row>
    <row r="15" spans="1:7" s="624" customFormat="1" ht="21.75" customHeight="1">
      <c r="A15" s="651">
        <v>10</v>
      </c>
      <c r="B15" s="622"/>
      <c r="C15" s="625" t="s">
        <v>493</v>
      </c>
      <c r="D15" s="623">
        <v>0</v>
      </c>
      <c r="E15" s="623"/>
      <c r="F15" s="623">
        <f t="shared" si="0"/>
        <v>0</v>
      </c>
      <c r="G15" s="818"/>
    </row>
    <row r="16" spans="1:7" s="621" customFormat="1" ht="21.75" customHeight="1">
      <c r="A16" s="650">
        <v>11</v>
      </c>
      <c r="B16" s="618">
        <v>6</v>
      </c>
      <c r="C16" s="619" t="s">
        <v>80</v>
      </c>
      <c r="D16" s="620">
        <v>30</v>
      </c>
      <c r="E16" s="620"/>
      <c r="F16" s="620">
        <f t="shared" si="0"/>
        <v>30</v>
      </c>
      <c r="G16" s="817"/>
    </row>
    <row r="17" spans="1:7" s="624" customFormat="1" ht="21.75" customHeight="1">
      <c r="A17" s="651">
        <v>12</v>
      </c>
      <c r="B17" s="622"/>
      <c r="C17" s="625" t="s">
        <v>493</v>
      </c>
      <c r="D17" s="623">
        <v>2</v>
      </c>
      <c r="E17" s="623">
        <v>-1.67</v>
      </c>
      <c r="F17" s="623">
        <f t="shared" si="0"/>
        <v>0.33000000000000007</v>
      </c>
      <c r="G17" s="818" t="s">
        <v>559</v>
      </c>
    </row>
    <row r="18" spans="1:7" ht="21.75" customHeight="1">
      <c r="A18" s="649">
        <v>13</v>
      </c>
      <c r="B18" s="106">
        <v>7</v>
      </c>
      <c r="C18" s="110" t="s">
        <v>260</v>
      </c>
      <c r="D18" s="107">
        <v>46</v>
      </c>
      <c r="E18" s="107">
        <v>-1</v>
      </c>
      <c r="F18" s="107">
        <f t="shared" si="0"/>
        <v>45</v>
      </c>
      <c r="G18" s="820" t="s">
        <v>704</v>
      </c>
    </row>
    <row r="19" spans="1:7" s="621" customFormat="1" ht="21.75" customHeight="1">
      <c r="A19" s="650">
        <v>14</v>
      </c>
      <c r="B19" s="618">
        <v>8</v>
      </c>
      <c r="C19" s="619" t="s">
        <v>261</v>
      </c>
      <c r="D19" s="620">
        <v>170</v>
      </c>
      <c r="E19" s="620"/>
      <c r="F19" s="620">
        <f t="shared" si="0"/>
        <v>170</v>
      </c>
      <c r="G19" s="817"/>
    </row>
    <row r="20" spans="1:7" s="624" customFormat="1" ht="21.75" customHeight="1">
      <c r="A20" s="651">
        <v>15</v>
      </c>
      <c r="B20" s="622"/>
      <c r="C20" s="625" t="s">
        <v>493</v>
      </c>
      <c r="D20" s="623">
        <v>0.64</v>
      </c>
      <c r="E20" s="623">
        <v>-0.48</v>
      </c>
      <c r="F20" s="623">
        <f t="shared" si="0"/>
        <v>0.16000000000000003</v>
      </c>
      <c r="G20" s="818" t="s">
        <v>556</v>
      </c>
    </row>
    <row r="21" spans="1:7" ht="33" customHeight="1">
      <c r="A21" s="649">
        <v>16</v>
      </c>
      <c r="B21" s="106">
        <v>9</v>
      </c>
      <c r="C21" s="110" t="s">
        <v>262</v>
      </c>
      <c r="D21" s="620">
        <v>12.25</v>
      </c>
      <c r="E21" s="620"/>
      <c r="F21" s="620">
        <f t="shared" si="0"/>
        <v>12.25</v>
      </c>
      <c r="G21" s="820"/>
    </row>
    <row r="22" spans="1:7" s="624" customFormat="1" ht="21.75" customHeight="1">
      <c r="A22" s="651">
        <v>17</v>
      </c>
      <c r="B22" s="622"/>
      <c r="C22" s="625" t="s">
        <v>493</v>
      </c>
      <c r="D22" s="623">
        <v>0.95</v>
      </c>
      <c r="E22" s="623">
        <v>-0.79</v>
      </c>
      <c r="F22" s="623">
        <f>SUM(D22:E22)</f>
        <v>0.15999999999999992</v>
      </c>
      <c r="G22" s="818" t="s">
        <v>556</v>
      </c>
    </row>
    <row r="23" spans="1:7" ht="21.75" customHeight="1">
      <c r="A23" s="649">
        <v>18</v>
      </c>
      <c r="B23" s="106">
        <v>10</v>
      </c>
      <c r="C23" s="110" t="s">
        <v>263</v>
      </c>
      <c r="D23" s="107">
        <v>24.25</v>
      </c>
      <c r="E23" s="107"/>
      <c r="F23" s="107">
        <f t="shared" si="0"/>
        <v>24.25</v>
      </c>
      <c r="G23" s="820"/>
    </row>
    <row r="24" spans="1:7" ht="21.75" customHeight="1">
      <c r="A24" s="649">
        <v>19</v>
      </c>
      <c r="B24" s="106">
        <v>11</v>
      </c>
      <c r="C24" s="110" t="s">
        <v>90</v>
      </c>
      <c r="D24" s="107">
        <v>20</v>
      </c>
      <c r="E24" s="107"/>
      <c r="F24" s="107">
        <f t="shared" si="0"/>
        <v>20</v>
      </c>
      <c r="G24" s="820"/>
    </row>
    <row r="25" spans="1:7" s="621" customFormat="1" ht="21.75" customHeight="1">
      <c r="A25" s="650">
        <v>20</v>
      </c>
      <c r="B25" s="618">
        <v>12</v>
      </c>
      <c r="C25" s="619" t="s">
        <v>91</v>
      </c>
      <c r="D25" s="620">
        <v>50.5</v>
      </c>
      <c r="E25" s="620"/>
      <c r="F25" s="620">
        <f t="shared" si="0"/>
        <v>50.5</v>
      </c>
      <c r="G25" s="817"/>
    </row>
    <row r="26" spans="1:7" s="624" customFormat="1" ht="21.75" customHeight="1">
      <c r="A26" s="651">
        <v>21</v>
      </c>
      <c r="B26" s="622"/>
      <c r="C26" s="625" t="s">
        <v>493</v>
      </c>
      <c r="D26" s="623">
        <v>6.19</v>
      </c>
      <c r="E26" s="623">
        <v>-5.37</v>
      </c>
      <c r="F26" s="623">
        <f t="shared" si="0"/>
        <v>0.8200000000000003</v>
      </c>
      <c r="G26" s="818" t="s">
        <v>558</v>
      </c>
    </row>
    <row r="27" spans="1:7" s="621" customFormat="1" ht="21.75" customHeight="1">
      <c r="A27" s="650">
        <v>22</v>
      </c>
      <c r="B27" s="618">
        <v>13</v>
      </c>
      <c r="C27" s="619" t="s">
        <v>120</v>
      </c>
      <c r="D27" s="620">
        <v>51.85</v>
      </c>
      <c r="E27" s="620"/>
      <c r="F27" s="620">
        <f t="shared" si="0"/>
        <v>51.85</v>
      </c>
      <c r="G27" s="817"/>
    </row>
    <row r="28" spans="1:7" s="624" customFormat="1" ht="21.75" customHeight="1">
      <c r="A28" s="651">
        <v>23</v>
      </c>
      <c r="B28" s="622"/>
      <c r="C28" s="625" t="s">
        <v>493</v>
      </c>
      <c r="D28" s="623">
        <v>28</v>
      </c>
      <c r="E28" s="623"/>
      <c r="F28" s="623">
        <f t="shared" si="0"/>
        <v>28</v>
      </c>
      <c r="G28" s="818" t="s">
        <v>712</v>
      </c>
    </row>
    <row r="29" spans="1:7" ht="33" customHeight="1">
      <c r="A29" s="649">
        <v>24</v>
      </c>
      <c r="B29" s="106">
        <v>14</v>
      </c>
      <c r="C29" s="110" t="s">
        <v>264</v>
      </c>
      <c r="D29" s="620">
        <v>20</v>
      </c>
      <c r="E29" s="620"/>
      <c r="F29" s="620">
        <f t="shared" si="0"/>
        <v>20</v>
      </c>
      <c r="G29" s="820"/>
    </row>
    <row r="30" spans="1:7" s="624" customFormat="1" ht="21.75" customHeight="1">
      <c r="A30" s="651">
        <v>25</v>
      </c>
      <c r="B30" s="622"/>
      <c r="C30" s="625" t="s">
        <v>493</v>
      </c>
      <c r="D30" s="623">
        <v>1.43</v>
      </c>
      <c r="E30" s="623">
        <v>-1.1</v>
      </c>
      <c r="F30" s="623">
        <f t="shared" si="0"/>
        <v>0.32999999999999985</v>
      </c>
      <c r="G30" s="818" t="s">
        <v>559</v>
      </c>
    </row>
    <row r="31" spans="1:7" s="621" customFormat="1" ht="21.75" customHeight="1">
      <c r="A31" s="650">
        <v>26</v>
      </c>
      <c r="B31" s="618">
        <v>15</v>
      </c>
      <c r="C31" s="619" t="s">
        <v>92</v>
      </c>
      <c r="D31" s="620">
        <v>102</v>
      </c>
      <c r="E31" s="620"/>
      <c r="F31" s="620">
        <f t="shared" si="0"/>
        <v>102</v>
      </c>
      <c r="G31" s="817"/>
    </row>
    <row r="32" spans="1:7" s="624" customFormat="1" ht="21.75" customHeight="1">
      <c r="A32" s="651">
        <v>27</v>
      </c>
      <c r="B32" s="622"/>
      <c r="C32" s="625" t="s">
        <v>493</v>
      </c>
      <c r="D32" s="623">
        <v>0</v>
      </c>
      <c r="E32" s="623"/>
      <c r="F32" s="623">
        <f t="shared" si="0"/>
        <v>0</v>
      </c>
      <c r="G32" s="818"/>
    </row>
    <row r="33" spans="1:7" ht="21.75" customHeight="1" thickBot="1">
      <c r="A33" s="649">
        <v>28</v>
      </c>
      <c r="B33" s="111">
        <v>16</v>
      </c>
      <c r="C33" s="112" t="s">
        <v>121</v>
      </c>
      <c r="D33" s="113">
        <v>134</v>
      </c>
      <c r="E33" s="113"/>
      <c r="F33" s="113">
        <f t="shared" si="0"/>
        <v>134</v>
      </c>
      <c r="G33" s="821"/>
    </row>
    <row r="34" spans="1:7" ht="30" customHeight="1" thickBot="1" thickTop="1">
      <c r="A34" s="649">
        <v>29</v>
      </c>
      <c r="B34" s="114"/>
      <c r="C34" s="115" t="s">
        <v>265</v>
      </c>
      <c r="D34" s="116">
        <f>SUM(D6:D33)</f>
        <v>1008.7</v>
      </c>
      <c r="E34" s="116">
        <f>SUM(E6:E33)</f>
        <v>-11.049999999999999</v>
      </c>
      <c r="F34" s="116">
        <f>SUM(F6:F33)</f>
        <v>997.65</v>
      </c>
      <c r="G34" s="822"/>
    </row>
    <row r="35" spans="1:7" ht="21.75" customHeight="1">
      <c r="A35" s="649">
        <v>30</v>
      </c>
      <c r="B35" s="106">
        <v>17</v>
      </c>
      <c r="C35" s="110" t="s">
        <v>93</v>
      </c>
      <c r="D35" s="107">
        <v>197</v>
      </c>
      <c r="E35" s="107">
        <v>2</v>
      </c>
      <c r="F35" s="107">
        <f>D35+E35</f>
        <v>199</v>
      </c>
      <c r="G35" s="820" t="s">
        <v>872</v>
      </c>
    </row>
    <row r="36" spans="1:7" ht="21.75" customHeight="1">
      <c r="A36" s="649">
        <v>31</v>
      </c>
      <c r="B36" s="106">
        <v>18</v>
      </c>
      <c r="C36" s="110" t="s">
        <v>266</v>
      </c>
      <c r="D36" s="1"/>
      <c r="E36" s="1"/>
      <c r="F36" s="1"/>
      <c r="G36" s="823"/>
    </row>
    <row r="37" spans="1:7" s="624" customFormat="1" ht="21.75" customHeight="1" thickBot="1">
      <c r="A37" s="651">
        <v>32</v>
      </c>
      <c r="B37" s="622"/>
      <c r="C37" s="625" t="s">
        <v>711</v>
      </c>
      <c r="D37" s="623">
        <v>12</v>
      </c>
      <c r="E37" s="623">
        <v>1.27</v>
      </c>
      <c r="F37" s="623">
        <f>D37+E37</f>
        <v>13.27</v>
      </c>
      <c r="G37" s="824" t="s">
        <v>557</v>
      </c>
    </row>
    <row r="38" spans="1:7" ht="30" customHeight="1" thickBot="1">
      <c r="A38" s="649">
        <v>33</v>
      </c>
      <c r="B38" s="626"/>
      <c r="C38" s="627" t="s">
        <v>58</v>
      </c>
      <c r="D38" s="628">
        <f>SUM(D34:D37)</f>
        <v>1217.7</v>
      </c>
      <c r="E38" s="628">
        <f>SUM(E34:E37)</f>
        <v>-7.779999999999999</v>
      </c>
      <c r="F38" s="628">
        <f>SUM(F34:F37)</f>
        <v>1209.92</v>
      </c>
      <c r="G38" s="825"/>
    </row>
    <row r="39" spans="1:7" ht="16.5" customHeight="1">
      <c r="A39" s="649">
        <v>34</v>
      </c>
      <c r="B39" s="106"/>
      <c r="C39" s="108" t="s">
        <v>267</v>
      </c>
      <c r="D39" s="107"/>
      <c r="E39" s="107"/>
      <c r="F39" s="107"/>
      <c r="G39" s="820"/>
    </row>
    <row r="40" spans="1:7" ht="16.5" customHeight="1" thickBot="1">
      <c r="A40" s="649">
        <v>35</v>
      </c>
      <c r="B40" s="114"/>
      <c r="C40" s="629" t="s">
        <v>711</v>
      </c>
      <c r="D40" s="117">
        <f>+D7+D9+D11+D13+D15+D17+D20+D22+D26+D28+D30+D32+D37</f>
        <v>51.85</v>
      </c>
      <c r="E40" s="117">
        <f>+E7+E9+E11+E13+E15+E17+E20+E22+E26+E28+E30+E32+E37</f>
        <v>-8.78</v>
      </c>
      <c r="F40" s="117">
        <f>+F7+F9+F11+F13+F15+F17+F20+F22+F26+F28+F30+F32+F37</f>
        <v>43.06999999999999</v>
      </c>
      <c r="G40" s="826"/>
    </row>
    <row r="42" spans="3:7" ht="15">
      <c r="C42" s="118"/>
      <c r="D42" s="107"/>
      <c r="E42" s="107"/>
      <c r="F42" s="107"/>
      <c r="G42" s="827"/>
    </row>
    <row r="43" spans="3:7" ht="15">
      <c r="C43" s="119"/>
      <c r="D43" s="120"/>
      <c r="E43" s="120"/>
      <c r="F43" s="120"/>
      <c r="G43" s="827"/>
    </row>
    <row r="44" spans="3:7" ht="15">
      <c r="C44" s="119"/>
      <c r="D44" s="120"/>
      <c r="E44" s="120"/>
      <c r="F44" s="120"/>
      <c r="G44" s="827"/>
    </row>
    <row r="45" spans="3:7" ht="15">
      <c r="C45" s="119"/>
      <c r="D45" s="120"/>
      <c r="E45" s="120"/>
      <c r="F45" s="120"/>
      <c r="G45" s="827"/>
    </row>
    <row r="46" spans="3:7" ht="15">
      <c r="C46" s="118"/>
      <c r="D46" s="107"/>
      <c r="E46" s="107"/>
      <c r="F46" s="107"/>
      <c r="G46" s="827"/>
    </row>
    <row r="47" spans="3:7" ht="15">
      <c r="C47" s="118"/>
      <c r="D47" s="107"/>
      <c r="E47" s="107"/>
      <c r="F47" s="107"/>
      <c r="G47" s="827"/>
    </row>
    <row r="48" spans="3:7" ht="15">
      <c r="C48" s="118"/>
      <c r="D48" s="107"/>
      <c r="E48" s="107"/>
      <c r="F48" s="107"/>
      <c r="G48" s="827"/>
    </row>
    <row r="51" spans="1:7" s="109" customFormat="1" ht="15">
      <c r="A51" s="652"/>
      <c r="B51" s="121"/>
      <c r="C51" s="122"/>
      <c r="D51" s="123"/>
      <c r="E51" s="123"/>
      <c r="F51" s="123"/>
      <c r="G51" s="828"/>
    </row>
    <row r="53" spans="1:7" s="109" customFormat="1" ht="15">
      <c r="A53" s="652"/>
      <c r="B53" s="121"/>
      <c r="C53" s="122"/>
      <c r="D53" s="123"/>
      <c r="E53" s="123"/>
      <c r="F53" s="123"/>
      <c r="G53" s="828"/>
    </row>
    <row r="56" spans="1:7" s="109" customFormat="1" ht="15">
      <c r="A56" s="652"/>
      <c r="B56" s="121"/>
      <c r="C56" s="122"/>
      <c r="D56" s="123"/>
      <c r="E56" s="123"/>
      <c r="F56" s="123"/>
      <c r="G56" s="828"/>
    </row>
    <row r="74" spans="1:7" s="109" customFormat="1" ht="15">
      <c r="A74" s="652"/>
      <c r="B74" s="121"/>
      <c r="C74" s="122"/>
      <c r="D74" s="123"/>
      <c r="E74" s="123"/>
      <c r="F74" s="123"/>
      <c r="G74" s="828"/>
    </row>
    <row r="83" ht="15">
      <c r="D83" s="124"/>
    </row>
    <row r="84" ht="15">
      <c r="D84" s="124"/>
    </row>
    <row r="85" ht="15">
      <c r="D85" s="124"/>
    </row>
    <row r="86" ht="15">
      <c r="D86" s="124"/>
    </row>
    <row r="87" ht="15">
      <c r="D87" s="124"/>
    </row>
    <row r="88" ht="15">
      <c r="D88" s="124"/>
    </row>
    <row r="89" ht="15">
      <c r="D89" s="124"/>
    </row>
    <row r="90" ht="15">
      <c r="D90" s="124"/>
    </row>
  </sheetData>
  <sheetProtection/>
  <mergeCells count="3">
    <mergeCell ref="B1:D1"/>
    <mergeCell ref="C2:G2"/>
    <mergeCell ref="C3:G3"/>
  </mergeCells>
  <printOptions horizontalCentered="1"/>
  <pageMargins left="0.1968503937007874" right="0.1968503937007874" top="0.984251968503937" bottom="0.5905511811023623" header="0.5118110236220472" footer="0.5118110236220472"/>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G108"/>
  <sheetViews>
    <sheetView view="pageBreakPreview" zoomScale="90" zoomScaleSheetLayoutView="90" zoomScalePageLayoutView="0" workbookViewId="0" topLeftCell="A1">
      <selection activeCell="A1" sqref="A1"/>
    </sheetView>
  </sheetViews>
  <sheetFormatPr defaultColWidth="9.125" defaultRowHeight="12.75"/>
  <cols>
    <col min="1" max="1" width="5.625" style="5" customWidth="1"/>
    <col min="2" max="2" width="58.50390625" style="18" customWidth="1"/>
    <col min="3" max="3" width="15.375" style="19" customWidth="1"/>
    <col min="4" max="6" width="15.375" style="20" customWidth="1"/>
    <col min="7" max="16384" width="9.125" style="2" customWidth="1"/>
  </cols>
  <sheetData>
    <row r="1" spans="1:6" ht="15">
      <c r="A1" s="1022"/>
      <c r="B1" s="1231" t="s">
        <v>863</v>
      </c>
      <c r="C1" s="1231"/>
      <c r="D1" s="1231"/>
      <c r="E1" s="1231"/>
      <c r="F1" s="2"/>
    </row>
    <row r="2" spans="1:6" ht="15">
      <c r="A2" s="1029"/>
      <c r="B2" s="1030"/>
      <c r="C2" s="1048"/>
      <c r="D2" s="1031"/>
      <c r="E2" s="1031"/>
      <c r="F2" s="1031"/>
    </row>
    <row r="3" spans="1:6" ht="19.5">
      <c r="A3" s="1232" t="s">
        <v>0</v>
      </c>
      <c r="B3" s="1232"/>
      <c r="C3" s="1232"/>
      <c r="D3" s="1232"/>
      <c r="E3" s="1232"/>
      <c r="F3" s="1232"/>
    </row>
    <row r="4" spans="1:7" ht="15">
      <c r="A4" s="1233" t="s">
        <v>831</v>
      </c>
      <c r="B4" s="1233"/>
      <c r="C4" s="1233"/>
      <c r="D4" s="1233"/>
      <c r="E4" s="1233"/>
      <c r="F4" s="1233"/>
      <c r="G4" s="1042"/>
    </row>
    <row r="5" spans="2:7" ht="15">
      <c r="B5" s="3"/>
      <c r="C5" s="1234"/>
      <c r="D5" s="1234"/>
      <c r="F5" s="4" t="s">
        <v>1</v>
      </c>
      <c r="G5" s="1043"/>
    </row>
    <row r="6" spans="1:6" s="5" customFormat="1" ht="15.75" thickBot="1">
      <c r="A6" s="1021" t="s">
        <v>2</v>
      </c>
      <c r="B6" s="1021" t="s">
        <v>4</v>
      </c>
      <c r="C6" s="5" t="s">
        <v>3</v>
      </c>
      <c r="D6" s="5" t="s">
        <v>5</v>
      </c>
      <c r="E6" s="5" t="s">
        <v>6</v>
      </c>
      <c r="F6" s="5" t="s">
        <v>62</v>
      </c>
    </row>
    <row r="7" spans="1:6" s="6" customFormat="1" ht="21.75" customHeight="1">
      <c r="A7" s="1235" t="s">
        <v>7</v>
      </c>
      <c r="B7" s="1237" t="s">
        <v>8</v>
      </c>
      <c r="C7" s="1239" t="s">
        <v>9</v>
      </c>
      <c r="D7" s="1241" t="s">
        <v>10</v>
      </c>
      <c r="E7" s="1241" t="s">
        <v>11</v>
      </c>
      <c r="F7" s="1243" t="s">
        <v>805</v>
      </c>
    </row>
    <row r="8" spans="1:6" s="6" customFormat="1" ht="21.75" customHeight="1" thickBot="1">
      <c r="A8" s="1236"/>
      <c r="B8" s="1238"/>
      <c r="C8" s="1240"/>
      <c r="D8" s="1242"/>
      <c r="E8" s="1242"/>
      <c r="F8" s="1244"/>
    </row>
    <row r="9" spans="1:6" s="11" customFormat="1" ht="36" customHeight="1">
      <c r="A9" s="7">
        <v>1</v>
      </c>
      <c r="B9" s="1032" t="s">
        <v>12</v>
      </c>
      <c r="C9" s="1049">
        <v>8000</v>
      </c>
      <c r="D9" s="1088"/>
      <c r="E9" s="1088"/>
      <c r="F9" s="1089"/>
    </row>
    <row r="10" spans="1:6" s="11" customFormat="1" ht="19.5" customHeight="1">
      <c r="A10" s="7">
        <v>2</v>
      </c>
      <c r="B10" s="10" t="s">
        <v>869</v>
      </c>
      <c r="C10" s="8">
        <v>16000</v>
      </c>
      <c r="D10" s="1090">
        <v>330000</v>
      </c>
      <c r="E10" s="1090"/>
      <c r="F10" s="1091"/>
    </row>
    <row r="11" spans="1:6" s="11" customFormat="1" ht="19.5" customHeight="1">
      <c r="A11" s="7">
        <v>3</v>
      </c>
      <c r="B11" s="10" t="s">
        <v>806</v>
      </c>
      <c r="C11" s="8">
        <v>10800</v>
      </c>
      <c r="D11" s="1090"/>
      <c r="E11" s="1090"/>
      <c r="F11" s="1091"/>
    </row>
    <row r="12" spans="1:6" s="11" customFormat="1" ht="36" customHeight="1">
      <c r="A12" s="9">
        <v>4</v>
      </c>
      <c r="B12" s="10" t="s">
        <v>807</v>
      </c>
      <c r="C12" s="8">
        <v>11500</v>
      </c>
      <c r="D12" s="1090"/>
      <c r="E12" s="1090"/>
      <c r="F12" s="1091"/>
    </row>
    <row r="13" spans="1:6" s="11" customFormat="1" ht="49.5" customHeight="1">
      <c r="A13" s="7">
        <v>5</v>
      </c>
      <c r="B13" s="10" t="s">
        <v>808</v>
      </c>
      <c r="C13" s="8">
        <v>10000</v>
      </c>
      <c r="D13" s="1090">
        <v>19265</v>
      </c>
      <c r="E13" s="1090"/>
      <c r="F13" s="1091"/>
    </row>
    <row r="14" spans="1:6" s="11" customFormat="1" ht="66" customHeight="1">
      <c r="A14" s="9">
        <v>6</v>
      </c>
      <c r="B14" s="10" t="s">
        <v>809</v>
      </c>
      <c r="C14" s="8">
        <v>246200</v>
      </c>
      <c r="D14" s="1090"/>
      <c r="E14" s="1090"/>
      <c r="F14" s="1091"/>
    </row>
    <row r="15" spans="1:6" s="11" customFormat="1" ht="36" customHeight="1">
      <c r="A15" s="7">
        <v>7</v>
      </c>
      <c r="B15" s="1032" t="s">
        <v>810</v>
      </c>
      <c r="C15" s="1049">
        <v>20000</v>
      </c>
      <c r="D15" s="1088">
        <v>9000</v>
      </c>
      <c r="E15" s="1088">
        <v>9000</v>
      </c>
      <c r="F15" s="1089"/>
    </row>
    <row r="16" spans="1:6" s="11" customFormat="1" ht="19.5" customHeight="1">
      <c r="A16" s="9">
        <v>8</v>
      </c>
      <c r="B16" s="1092" t="s">
        <v>811</v>
      </c>
      <c r="C16" s="1050">
        <v>10500</v>
      </c>
      <c r="D16" s="1093"/>
      <c r="E16" s="1093"/>
      <c r="F16" s="1094"/>
    </row>
    <row r="17" spans="1:6" ht="36" customHeight="1">
      <c r="A17" s="21">
        <v>9</v>
      </c>
      <c r="B17" s="15" t="s">
        <v>812</v>
      </c>
      <c r="C17" s="17">
        <v>6000</v>
      </c>
      <c r="D17" s="1095"/>
      <c r="E17" s="1095"/>
      <c r="F17" s="1096"/>
    </row>
    <row r="18" spans="1:6" s="13" customFormat="1" ht="30" customHeight="1" thickBot="1">
      <c r="A18" s="1033"/>
      <c r="B18" s="1097" t="s">
        <v>813</v>
      </c>
      <c r="C18" s="12">
        <f>SUM(C9:C17)</f>
        <v>339000</v>
      </c>
      <c r="D18" s="12">
        <f>SUM(D9:D17)</f>
        <v>358265</v>
      </c>
      <c r="E18" s="12">
        <f>SUM(E9:E17)</f>
        <v>9000</v>
      </c>
      <c r="F18" s="1098">
        <f>SUM(F9:F17)</f>
        <v>0</v>
      </c>
    </row>
    <row r="19" spans="1:6" s="1044" customFormat="1" ht="36" customHeight="1" thickTop="1">
      <c r="A19" s="7">
        <v>10</v>
      </c>
      <c r="B19" s="1034" t="s">
        <v>13</v>
      </c>
      <c r="C19" s="1051">
        <v>100000</v>
      </c>
      <c r="D19" s="1099">
        <v>100000</v>
      </c>
      <c r="E19" s="1099">
        <v>100000</v>
      </c>
      <c r="F19" s="1100">
        <v>100000</v>
      </c>
    </row>
    <row r="20" spans="1:6" ht="19.5" customHeight="1">
      <c r="A20" s="9">
        <v>11</v>
      </c>
      <c r="B20" s="10" t="s">
        <v>14</v>
      </c>
      <c r="C20" s="14">
        <v>55000</v>
      </c>
      <c r="D20" s="1101">
        <v>50000</v>
      </c>
      <c r="E20" s="1101">
        <v>50000</v>
      </c>
      <c r="F20" s="1102">
        <v>50000</v>
      </c>
    </row>
    <row r="21" spans="1:6" ht="19.5" customHeight="1">
      <c r="A21" s="7">
        <v>12</v>
      </c>
      <c r="B21" s="10" t="s">
        <v>15</v>
      </c>
      <c r="C21" s="14">
        <v>21000</v>
      </c>
      <c r="D21" s="1101">
        <v>21000</v>
      </c>
      <c r="E21" s="1101">
        <v>21000</v>
      </c>
      <c r="F21" s="1102">
        <v>21000</v>
      </c>
    </row>
    <row r="22" spans="1:6" ht="36" customHeight="1">
      <c r="A22" s="7">
        <v>13</v>
      </c>
      <c r="B22" s="15" t="s">
        <v>16</v>
      </c>
      <c r="C22" s="14">
        <v>32769</v>
      </c>
      <c r="D22" s="1101">
        <v>34215</v>
      </c>
      <c r="E22" s="1101">
        <v>34215</v>
      </c>
      <c r="F22" s="1102">
        <v>34215</v>
      </c>
    </row>
    <row r="23" spans="1:6" ht="19.5" customHeight="1">
      <c r="A23" s="9">
        <v>14</v>
      </c>
      <c r="B23" s="10" t="s">
        <v>17</v>
      </c>
      <c r="C23" s="14">
        <v>579830</v>
      </c>
      <c r="D23" s="1101">
        <v>579830</v>
      </c>
      <c r="E23" s="1101">
        <v>579830</v>
      </c>
      <c r="F23" s="1102">
        <v>579830</v>
      </c>
    </row>
    <row r="24" spans="1:6" ht="36" customHeight="1">
      <c r="A24" s="7">
        <v>15</v>
      </c>
      <c r="B24" s="10" t="s">
        <v>814</v>
      </c>
      <c r="C24" s="14">
        <v>120000</v>
      </c>
      <c r="D24" s="1101">
        <v>120000</v>
      </c>
      <c r="E24" s="1101">
        <v>120000</v>
      </c>
      <c r="F24" s="1102">
        <v>120000</v>
      </c>
    </row>
    <row r="25" spans="1:6" ht="19.5" customHeight="1">
      <c r="A25" s="7">
        <v>16</v>
      </c>
      <c r="B25" s="10" t="s">
        <v>18</v>
      </c>
      <c r="C25" s="14">
        <v>38100</v>
      </c>
      <c r="D25" s="1101">
        <v>38100</v>
      </c>
      <c r="E25" s="1101">
        <v>38100</v>
      </c>
      <c r="F25" s="1102">
        <v>38100</v>
      </c>
    </row>
    <row r="26" spans="1:6" ht="19.5" customHeight="1">
      <c r="A26" s="9">
        <v>17</v>
      </c>
      <c r="B26" s="10" t="s">
        <v>815</v>
      </c>
      <c r="C26" s="14">
        <v>130000</v>
      </c>
      <c r="D26" s="1101"/>
      <c r="E26" s="1101"/>
      <c r="F26" s="1102"/>
    </row>
    <row r="27" spans="1:6" ht="36" customHeight="1">
      <c r="A27" s="7">
        <v>18</v>
      </c>
      <c r="B27" s="15" t="s">
        <v>816</v>
      </c>
      <c r="C27" s="14">
        <v>50000</v>
      </c>
      <c r="D27" s="1101">
        <v>50000</v>
      </c>
      <c r="E27" s="1101">
        <v>50000</v>
      </c>
      <c r="F27" s="1102"/>
    </row>
    <row r="28" spans="1:6" ht="49.5" customHeight="1">
      <c r="A28" s="7">
        <v>19</v>
      </c>
      <c r="B28" s="15" t="s">
        <v>833</v>
      </c>
      <c r="C28" s="14">
        <v>14000</v>
      </c>
      <c r="D28" s="1101">
        <v>14000</v>
      </c>
      <c r="E28" s="1101">
        <v>14000</v>
      </c>
      <c r="F28" s="1102">
        <v>14000</v>
      </c>
    </row>
    <row r="29" spans="1:6" ht="19.5" customHeight="1">
      <c r="A29" s="9">
        <v>20</v>
      </c>
      <c r="B29" s="10" t="s">
        <v>19</v>
      </c>
      <c r="C29" s="14">
        <v>242000</v>
      </c>
      <c r="D29" s="1101">
        <v>242000</v>
      </c>
      <c r="E29" s="1101">
        <v>242000</v>
      </c>
      <c r="F29" s="1102">
        <v>242000</v>
      </c>
    </row>
    <row r="30" spans="1:6" ht="19.5" customHeight="1">
      <c r="A30" s="7">
        <v>21</v>
      </c>
      <c r="B30" s="10" t="s">
        <v>817</v>
      </c>
      <c r="C30" s="14">
        <v>244000</v>
      </c>
      <c r="D30" s="1101">
        <v>244000</v>
      </c>
      <c r="E30" s="1101">
        <v>244000</v>
      </c>
      <c r="F30" s="1102">
        <v>244000</v>
      </c>
    </row>
    <row r="31" spans="1:6" ht="19.5" customHeight="1">
      <c r="A31" s="7">
        <v>22</v>
      </c>
      <c r="B31" s="10" t="s">
        <v>21</v>
      </c>
      <c r="C31" s="14">
        <v>48000</v>
      </c>
      <c r="D31" s="1101">
        <v>48000</v>
      </c>
      <c r="E31" s="1101">
        <v>48000</v>
      </c>
      <c r="F31" s="1102">
        <v>48000</v>
      </c>
    </row>
    <row r="32" spans="1:6" ht="49.5" customHeight="1">
      <c r="A32" s="9">
        <v>23</v>
      </c>
      <c r="B32" s="10" t="s">
        <v>22</v>
      </c>
      <c r="C32" s="14">
        <v>8001</v>
      </c>
      <c r="D32" s="1101">
        <v>8001</v>
      </c>
      <c r="E32" s="1101">
        <v>8001</v>
      </c>
      <c r="F32" s="1102"/>
    </row>
    <row r="33" spans="1:7" ht="49.5" customHeight="1">
      <c r="A33" s="7">
        <v>24</v>
      </c>
      <c r="B33" s="15" t="s">
        <v>23</v>
      </c>
      <c r="C33" s="14">
        <v>269300</v>
      </c>
      <c r="D33" s="1101">
        <v>269300</v>
      </c>
      <c r="E33" s="1101">
        <v>269300</v>
      </c>
      <c r="F33" s="1102"/>
      <c r="G33" s="1045"/>
    </row>
    <row r="34" spans="1:6" ht="36" customHeight="1">
      <c r="A34" s="7">
        <v>25</v>
      </c>
      <c r="B34" s="15" t="s">
        <v>818</v>
      </c>
      <c r="C34" s="14">
        <v>226000</v>
      </c>
      <c r="D34" s="1101">
        <v>150000</v>
      </c>
      <c r="E34" s="1101"/>
      <c r="F34" s="1102" t="s">
        <v>491</v>
      </c>
    </row>
    <row r="35" spans="1:6" ht="49.5" customHeight="1">
      <c r="A35" s="9">
        <v>26</v>
      </c>
      <c r="B35" s="15" t="s">
        <v>25</v>
      </c>
      <c r="C35" s="17">
        <v>139770</v>
      </c>
      <c r="D35" s="1095">
        <v>144539</v>
      </c>
      <c r="E35" s="1095">
        <v>12046</v>
      </c>
      <c r="F35" s="1096"/>
    </row>
    <row r="36" spans="1:6" ht="36" customHeight="1">
      <c r="A36" s="7">
        <v>27</v>
      </c>
      <c r="B36" s="15" t="s">
        <v>124</v>
      </c>
      <c r="C36" s="16">
        <v>135313</v>
      </c>
      <c r="D36" s="1095">
        <v>85422</v>
      </c>
      <c r="E36" s="1095"/>
      <c r="F36" s="1096"/>
    </row>
    <row r="37" spans="1:6" ht="19.5" customHeight="1">
      <c r="A37" s="7">
        <v>28</v>
      </c>
      <c r="B37" s="10" t="s">
        <v>516</v>
      </c>
      <c r="C37" s="14">
        <v>100000</v>
      </c>
      <c r="D37" s="1101">
        <v>100000</v>
      </c>
      <c r="E37" s="1101">
        <v>100000</v>
      </c>
      <c r="F37" s="1102"/>
    </row>
    <row r="38" spans="1:6" ht="19.5" customHeight="1">
      <c r="A38" s="9">
        <v>29</v>
      </c>
      <c r="B38" s="10" t="s">
        <v>26</v>
      </c>
      <c r="C38" s="14">
        <v>25000</v>
      </c>
      <c r="D38" s="1101">
        <v>25000</v>
      </c>
      <c r="E38" s="1101">
        <v>25000</v>
      </c>
      <c r="F38" s="1102"/>
    </row>
    <row r="39" spans="1:6" ht="36" customHeight="1">
      <c r="A39" s="7">
        <v>30</v>
      </c>
      <c r="B39" s="15" t="s">
        <v>27</v>
      </c>
      <c r="C39" s="17">
        <v>1844</v>
      </c>
      <c r="D39" s="1095"/>
      <c r="E39" s="1095"/>
      <c r="F39" s="1096"/>
    </row>
    <row r="40" spans="1:6" ht="36" customHeight="1">
      <c r="A40" s="7">
        <v>31</v>
      </c>
      <c r="B40" s="15" t="s">
        <v>28</v>
      </c>
      <c r="C40" s="17">
        <v>762</v>
      </c>
      <c r="D40" s="1095">
        <v>762</v>
      </c>
      <c r="E40" s="1095">
        <v>762</v>
      </c>
      <c r="F40" s="1096">
        <v>762</v>
      </c>
    </row>
    <row r="41" spans="1:6" ht="36" customHeight="1">
      <c r="A41" s="9">
        <v>32</v>
      </c>
      <c r="B41" s="15" t="s">
        <v>29</v>
      </c>
      <c r="C41" s="17">
        <v>239</v>
      </c>
      <c r="D41" s="1095">
        <v>239</v>
      </c>
      <c r="E41" s="1095">
        <v>239</v>
      </c>
      <c r="F41" s="1096">
        <v>239</v>
      </c>
    </row>
    <row r="42" spans="1:6" ht="49.5" customHeight="1">
      <c r="A42" s="7">
        <v>33</v>
      </c>
      <c r="B42" s="15" t="s">
        <v>30</v>
      </c>
      <c r="C42" s="17">
        <v>191</v>
      </c>
      <c r="D42" s="1095">
        <v>191</v>
      </c>
      <c r="E42" s="1095">
        <v>191</v>
      </c>
      <c r="F42" s="1096">
        <v>191</v>
      </c>
    </row>
    <row r="43" spans="1:6" ht="19.5" customHeight="1">
      <c r="A43" s="7">
        <v>34</v>
      </c>
      <c r="B43" s="10" t="s">
        <v>31</v>
      </c>
      <c r="C43" s="14">
        <v>3828</v>
      </c>
      <c r="D43" s="1101"/>
      <c r="E43" s="1101"/>
      <c r="F43" s="1102"/>
    </row>
    <row r="44" spans="1:6" ht="19.5" customHeight="1">
      <c r="A44" s="9">
        <v>35</v>
      </c>
      <c r="B44" s="10" t="s">
        <v>32</v>
      </c>
      <c r="C44" s="14">
        <v>25000</v>
      </c>
      <c r="D44" s="1101">
        <v>25000</v>
      </c>
      <c r="E44" s="1101">
        <v>25000</v>
      </c>
      <c r="F44" s="1102">
        <v>25000</v>
      </c>
    </row>
    <row r="45" spans="1:6" ht="49.5" customHeight="1">
      <c r="A45" s="7">
        <v>36</v>
      </c>
      <c r="B45" s="10" t="s">
        <v>33</v>
      </c>
      <c r="C45" s="14">
        <v>15000</v>
      </c>
      <c r="D45" s="1101">
        <v>15000</v>
      </c>
      <c r="E45" s="1101">
        <v>15000</v>
      </c>
      <c r="F45" s="1102"/>
    </row>
    <row r="46" spans="1:6" ht="19.5" customHeight="1">
      <c r="A46" s="7">
        <v>37</v>
      </c>
      <c r="B46" s="10" t="s">
        <v>34</v>
      </c>
      <c r="C46" s="14">
        <v>17000</v>
      </c>
      <c r="D46" s="1101">
        <v>17000</v>
      </c>
      <c r="E46" s="1101">
        <v>17000</v>
      </c>
      <c r="F46" s="1102"/>
    </row>
    <row r="47" spans="1:6" ht="19.5" customHeight="1">
      <c r="A47" s="9">
        <v>38</v>
      </c>
      <c r="B47" s="10" t="s">
        <v>35</v>
      </c>
      <c r="C47" s="14">
        <v>15000</v>
      </c>
      <c r="D47" s="1101">
        <v>15000</v>
      </c>
      <c r="E47" s="1101"/>
      <c r="F47" s="1102"/>
    </row>
    <row r="48" spans="1:6" ht="19.5" customHeight="1">
      <c r="A48" s="7">
        <v>39</v>
      </c>
      <c r="B48" s="15" t="s">
        <v>36</v>
      </c>
      <c r="C48" s="17">
        <v>19000</v>
      </c>
      <c r="D48" s="1095"/>
      <c r="E48" s="1095"/>
      <c r="F48" s="1096"/>
    </row>
    <row r="49" spans="1:6" ht="19.5" customHeight="1">
      <c r="A49" s="7">
        <v>40</v>
      </c>
      <c r="B49" s="10" t="s">
        <v>37</v>
      </c>
      <c r="C49" s="14">
        <v>1410</v>
      </c>
      <c r="D49" s="1101"/>
      <c r="E49" s="1101"/>
      <c r="F49" s="1102"/>
    </row>
    <row r="50" spans="1:6" ht="36" customHeight="1">
      <c r="A50" s="9">
        <v>41</v>
      </c>
      <c r="B50" s="15" t="s">
        <v>517</v>
      </c>
      <c r="C50" s="17">
        <v>5000</v>
      </c>
      <c r="D50" s="1095"/>
      <c r="E50" s="1095"/>
      <c r="F50" s="1096"/>
    </row>
    <row r="51" spans="1:6" ht="19.5" customHeight="1">
      <c r="A51" s="7">
        <v>42</v>
      </c>
      <c r="B51" s="10" t="s">
        <v>38</v>
      </c>
      <c r="C51" s="14">
        <v>318</v>
      </c>
      <c r="D51" s="1101">
        <v>318</v>
      </c>
      <c r="E51" s="1101">
        <v>318</v>
      </c>
      <c r="F51" s="1102">
        <v>318</v>
      </c>
    </row>
    <row r="52" spans="1:6" ht="19.5" customHeight="1">
      <c r="A52" s="7">
        <v>43</v>
      </c>
      <c r="B52" s="10" t="s">
        <v>39</v>
      </c>
      <c r="C52" s="14">
        <v>127</v>
      </c>
      <c r="D52" s="1101">
        <v>127</v>
      </c>
      <c r="E52" s="1101">
        <v>127</v>
      </c>
      <c r="F52" s="1102">
        <v>127</v>
      </c>
    </row>
    <row r="53" spans="1:6" ht="36" customHeight="1">
      <c r="A53" s="9">
        <v>44</v>
      </c>
      <c r="B53" s="10" t="s">
        <v>59</v>
      </c>
      <c r="C53" s="14">
        <v>1156</v>
      </c>
      <c r="D53" s="1101">
        <v>1156</v>
      </c>
      <c r="E53" s="1101">
        <v>1156</v>
      </c>
      <c r="F53" s="1102">
        <v>1156</v>
      </c>
    </row>
    <row r="54" spans="1:6" ht="36" customHeight="1">
      <c r="A54" s="7">
        <v>45</v>
      </c>
      <c r="B54" s="10" t="s">
        <v>60</v>
      </c>
      <c r="C54" s="14">
        <v>300</v>
      </c>
      <c r="D54" s="1101">
        <v>300</v>
      </c>
      <c r="E54" s="1101">
        <v>300</v>
      </c>
      <c r="F54" s="1102">
        <v>300</v>
      </c>
    </row>
    <row r="55" spans="1:6" ht="19.5" customHeight="1">
      <c r="A55" s="7">
        <v>46</v>
      </c>
      <c r="B55" s="10" t="s">
        <v>819</v>
      </c>
      <c r="C55" s="14">
        <v>120</v>
      </c>
      <c r="D55" s="1101">
        <v>120</v>
      </c>
      <c r="E55" s="1101">
        <v>120</v>
      </c>
      <c r="F55" s="1102">
        <v>120</v>
      </c>
    </row>
    <row r="56" spans="1:6" ht="19.5" customHeight="1">
      <c r="A56" s="9">
        <v>47</v>
      </c>
      <c r="B56" s="10" t="s">
        <v>40</v>
      </c>
      <c r="C56" s="14">
        <v>1700</v>
      </c>
      <c r="D56" s="1101">
        <v>1700</v>
      </c>
      <c r="E56" s="1101">
        <v>1700</v>
      </c>
      <c r="F56" s="1102">
        <v>1700</v>
      </c>
    </row>
    <row r="57" spans="1:6" ht="19.5" customHeight="1">
      <c r="A57" s="7">
        <v>48</v>
      </c>
      <c r="B57" s="10" t="s">
        <v>41</v>
      </c>
      <c r="C57" s="14">
        <v>600</v>
      </c>
      <c r="D57" s="1101">
        <v>600</v>
      </c>
      <c r="E57" s="1101">
        <v>600</v>
      </c>
      <c r="F57" s="1102">
        <v>600</v>
      </c>
    </row>
    <row r="58" spans="1:6" ht="30.75">
      <c r="A58" s="7">
        <v>49</v>
      </c>
      <c r="B58" s="10" t="s">
        <v>42</v>
      </c>
      <c r="C58" s="14">
        <v>11500</v>
      </c>
      <c r="D58" s="1101">
        <v>11500</v>
      </c>
      <c r="E58" s="1101">
        <v>11500</v>
      </c>
      <c r="F58" s="1102">
        <v>11500</v>
      </c>
    </row>
    <row r="59" spans="1:6" ht="19.5" customHeight="1">
      <c r="A59" s="9">
        <v>50</v>
      </c>
      <c r="B59" s="10" t="s">
        <v>875</v>
      </c>
      <c r="C59" s="14">
        <v>103734</v>
      </c>
      <c r="D59" s="1101">
        <v>103734</v>
      </c>
      <c r="E59" s="1101">
        <v>103734</v>
      </c>
      <c r="F59" s="1102">
        <v>103734</v>
      </c>
    </row>
    <row r="60" spans="1:6" ht="30.75">
      <c r="A60" s="7">
        <v>51</v>
      </c>
      <c r="B60" s="10" t="s">
        <v>184</v>
      </c>
      <c r="C60" s="14">
        <v>65370</v>
      </c>
      <c r="D60" s="1101">
        <v>65370</v>
      </c>
      <c r="E60" s="1101">
        <v>65370</v>
      </c>
      <c r="F60" s="1102">
        <v>65370</v>
      </c>
    </row>
    <row r="61" spans="1:6" ht="19.5" customHeight="1">
      <c r="A61" s="7">
        <v>52</v>
      </c>
      <c r="B61" s="10" t="s">
        <v>43</v>
      </c>
      <c r="C61" s="14">
        <v>60000</v>
      </c>
      <c r="D61" s="1101">
        <v>60000</v>
      </c>
      <c r="E61" s="1101">
        <v>60000</v>
      </c>
      <c r="F61" s="1102">
        <v>60000</v>
      </c>
    </row>
    <row r="62" spans="1:6" ht="49.5" customHeight="1">
      <c r="A62" s="9">
        <v>53</v>
      </c>
      <c r="B62" s="10" t="s">
        <v>820</v>
      </c>
      <c r="C62" s="14">
        <v>700</v>
      </c>
      <c r="D62" s="1101"/>
      <c r="E62" s="1101"/>
      <c r="F62" s="1102"/>
    </row>
    <row r="63" spans="1:6" ht="36" customHeight="1">
      <c r="A63" s="7">
        <v>54</v>
      </c>
      <c r="B63" s="15" t="s">
        <v>44</v>
      </c>
      <c r="C63" s="17">
        <v>15748</v>
      </c>
      <c r="D63" s="1095">
        <v>15748</v>
      </c>
      <c r="E63" s="1095"/>
      <c r="F63" s="1096"/>
    </row>
    <row r="64" spans="1:6" ht="19.5" customHeight="1">
      <c r="A64" s="7">
        <v>55</v>
      </c>
      <c r="B64" s="15" t="s">
        <v>45</v>
      </c>
      <c r="C64" s="17">
        <v>28200</v>
      </c>
      <c r="D64" s="1095">
        <v>28200</v>
      </c>
      <c r="E64" s="1095">
        <v>28200</v>
      </c>
      <c r="F64" s="1096">
        <v>28200</v>
      </c>
    </row>
    <row r="65" spans="1:6" ht="19.5" customHeight="1">
      <c r="A65" s="9">
        <v>56</v>
      </c>
      <c r="B65" s="15" t="s">
        <v>46</v>
      </c>
      <c r="C65" s="17">
        <v>5600</v>
      </c>
      <c r="D65" s="1095">
        <v>5600</v>
      </c>
      <c r="E65" s="1095">
        <v>5600</v>
      </c>
      <c r="F65" s="1096">
        <v>5600</v>
      </c>
    </row>
    <row r="66" spans="1:6" ht="19.5" customHeight="1">
      <c r="A66" s="7">
        <v>57</v>
      </c>
      <c r="B66" s="10" t="s">
        <v>47</v>
      </c>
      <c r="C66" s="14">
        <v>4500</v>
      </c>
      <c r="D66" s="1101">
        <v>4500</v>
      </c>
      <c r="E66" s="1101">
        <v>4500</v>
      </c>
      <c r="F66" s="1102">
        <v>4500</v>
      </c>
    </row>
    <row r="67" spans="1:6" ht="36" customHeight="1">
      <c r="A67" s="7">
        <v>58</v>
      </c>
      <c r="B67" s="10" t="s">
        <v>821</v>
      </c>
      <c r="C67" s="14">
        <v>1000</v>
      </c>
      <c r="D67" s="1101">
        <v>1000</v>
      </c>
      <c r="E67" s="1101">
        <v>1000</v>
      </c>
      <c r="F67" s="1102">
        <v>1000</v>
      </c>
    </row>
    <row r="68" spans="1:6" ht="19.5" customHeight="1">
      <c r="A68" s="9">
        <v>59</v>
      </c>
      <c r="B68" s="10" t="s">
        <v>48</v>
      </c>
      <c r="C68" s="14">
        <v>3000</v>
      </c>
      <c r="D68" s="1101">
        <v>3000</v>
      </c>
      <c r="E68" s="1101">
        <v>3000</v>
      </c>
      <c r="F68" s="1102">
        <v>3000</v>
      </c>
    </row>
    <row r="69" spans="1:6" ht="19.5" customHeight="1">
      <c r="A69" s="7">
        <v>60</v>
      </c>
      <c r="B69" s="10" t="s">
        <v>49</v>
      </c>
      <c r="C69" s="14">
        <v>52593</v>
      </c>
      <c r="D69" s="1101">
        <v>52593</v>
      </c>
      <c r="E69" s="1101">
        <v>52593</v>
      </c>
      <c r="F69" s="1102">
        <v>52593</v>
      </c>
    </row>
    <row r="70" spans="1:6" ht="49.5" customHeight="1">
      <c r="A70" s="7">
        <v>61</v>
      </c>
      <c r="B70" s="10" t="s">
        <v>50</v>
      </c>
      <c r="C70" s="14">
        <v>24800</v>
      </c>
      <c r="D70" s="1101">
        <v>24800</v>
      </c>
      <c r="E70" s="1101">
        <v>24800</v>
      </c>
      <c r="F70" s="1102"/>
    </row>
    <row r="71" spans="1:6" ht="49.5" customHeight="1">
      <c r="A71" s="9">
        <v>62</v>
      </c>
      <c r="B71" s="10" t="s">
        <v>822</v>
      </c>
      <c r="C71" s="14">
        <v>21800</v>
      </c>
      <c r="D71" s="1101"/>
      <c r="E71" s="1101"/>
      <c r="F71" s="1102"/>
    </row>
    <row r="72" spans="1:6" ht="19.5" customHeight="1">
      <c r="A72" s="7">
        <v>63</v>
      </c>
      <c r="B72" s="10" t="s">
        <v>51</v>
      </c>
      <c r="C72" s="14">
        <v>53100</v>
      </c>
      <c r="D72" s="1101">
        <v>53100</v>
      </c>
      <c r="E72" s="1101">
        <v>53100</v>
      </c>
      <c r="F72" s="1102">
        <v>53100</v>
      </c>
    </row>
    <row r="73" spans="1:6" ht="19.5" customHeight="1">
      <c r="A73" s="7">
        <v>64</v>
      </c>
      <c r="B73" s="10" t="s">
        <v>52</v>
      </c>
      <c r="C73" s="14">
        <v>47300</v>
      </c>
      <c r="D73" s="1101">
        <v>47300</v>
      </c>
      <c r="E73" s="1101">
        <v>47300</v>
      </c>
      <c r="F73" s="1102">
        <v>47300</v>
      </c>
    </row>
    <row r="74" spans="1:6" ht="19.5" customHeight="1">
      <c r="A74" s="9">
        <v>65</v>
      </c>
      <c r="B74" s="10" t="s">
        <v>53</v>
      </c>
      <c r="C74" s="14">
        <v>17300</v>
      </c>
      <c r="D74" s="1101"/>
      <c r="E74" s="1101"/>
      <c r="F74" s="1102"/>
    </row>
    <row r="75" spans="1:6" ht="19.5" customHeight="1">
      <c r="A75" s="7">
        <v>66</v>
      </c>
      <c r="B75" s="10" t="s">
        <v>54</v>
      </c>
      <c r="C75" s="14">
        <v>11100</v>
      </c>
      <c r="D75" s="1101"/>
      <c r="E75" s="1101"/>
      <c r="F75" s="1102"/>
    </row>
    <row r="76" spans="1:6" ht="19.5" customHeight="1">
      <c r="A76" s="7">
        <v>67</v>
      </c>
      <c r="B76" s="10" t="s">
        <v>55</v>
      </c>
      <c r="C76" s="14">
        <v>31750</v>
      </c>
      <c r="D76" s="1101"/>
      <c r="E76" s="1101"/>
      <c r="F76" s="1102"/>
    </row>
    <row r="77" spans="1:6" ht="19.5" customHeight="1">
      <c r="A77" s="9">
        <v>68</v>
      </c>
      <c r="B77" s="10" t="s">
        <v>56</v>
      </c>
      <c r="C77" s="14">
        <v>7000</v>
      </c>
      <c r="D77" s="1101">
        <v>7000</v>
      </c>
      <c r="E77" s="1101">
        <v>7000</v>
      </c>
      <c r="F77" s="1102">
        <v>7000</v>
      </c>
    </row>
    <row r="78" spans="1:6" ht="19.5" customHeight="1">
      <c r="A78" s="7">
        <v>69</v>
      </c>
      <c r="B78" s="10" t="s">
        <v>823</v>
      </c>
      <c r="C78" s="14">
        <v>12954</v>
      </c>
      <c r="D78" s="1101"/>
      <c r="E78" s="1101"/>
      <c r="F78" s="1102"/>
    </row>
    <row r="79" spans="1:6" ht="49.5" customHeight="1">
      <c r="A79" s="7">
        <v>70</v>
      </c>
      <c r="B79" s="1035" t="s">
        <v>824</v>
      </c>
      <c r="C79" s="1052">
        <v>30300</v>
      </c>
      <c r="D79" s="1095">
        <v>37100</v>
      </c>
      <c r="E79" s="1095">
        <v>44500</v>
      </c>
      <c r="F79" s="1096">
        <v>18600</v>
      </c>
    </row>
    <row r="80" spans="1:6" ht="36" customHeight="1">
      <c r="A80" s="9">
        <v>71</v>
      </c>
      <c r="B80" s="15" t="s">
        <v>57</v>
      </c>
      <c r="C80" s="17">
        <v>4698</v>
      </c>
      <c r="D80" s="1095">
        <v>4698</v>
      </c>
      <c r="E80" s="1095">
        <v>4698</v>
      </c>
      <c r="F80" s="1096"/>
    </row>
    <row r="81" spans="1:6" ht="36" customHeight="1">
      <c r="A81" s="7">
        <v>72</v>
      </c>
      <c r="B81" s="15" t="s">
        <v>825</v>
      </c>
      <c r="C81" s="17">
        <v>10000</v>
      </c>
      <c r="D81" s="1095"/>
      <c r="E81" s="1095"/>
      <c r="F81" s="1096"/>
    </row>
    <row r="82" spans="1:6" ht="49.5" customHeight="1">
      <c r="A82" s="7">
        <v>73</v>
      </c>
      <c r="B82" s="15" t="s">
        <v>832</v>
      </c>
      <c r="C82" s="17">
        <v>10000</v>
      </c>
      <c r="D82" s="1095"/>
      <c r="E82" s="1095"/>
      <c r="F82" s="1096"/>
    </row>
    <row r="83" spans="1:6" ht="36" customHeight="1">
      <c r="A83" s="9">
        <v>74</v>
      </c>
      <c r="B83" s="15" t="s">
        <v>826</v>
      </c>
      <c r="C83" s="17">
        <v>5000</v>
      </c>
      <c r="D83" s="1095"/>
      <c r="E83" s="1095"/>
      <c r="F83" s="1096"/>
    </row>
    <row r="84" spans="1:6" ht="36" customHeight="1">
      <c r="A84" s="7">
        <v>75</v>
      </c>
      <c r="B84" s="15" t="s">
        <v>827</v>
      </c>
      <c r="C84" s="17">
        <v>25000</v>
      </c>
      <c r="D84" s="1095"/>
      <c r="E84" s="1095"/>
      <c r="F84" s="1096"/>
    </row>
    <row r="85" spans="1:6" ht="36" customHeight="1">
      <c r="A85" s="7">
        <v>76</v>
      </c>
      <c r="B85" s="15" t="s">
        <v>828</v>
      </c>
      <c r="C85" s="17">
        <v>10033</v>
      </c>
      <c r="D85" s="1095"/>
      <c r="E85" s="1095"/>
      <c r="F85" s="1096"/>
    </row>
    <row r="86" spans="1:6" ht="21.75" customHeight="1">
      <c r="A86" s="9">
        <v>77</v>
      </c>
      <c r="B86" s="15" t="s">
        <v>829</v>
      </c>
      <c r="C86" s="17">
        <v>5000</v>
      </c>
      <c r="D86" s="1095"/>
      <c r="E86" s="1095"/>
      <c r="F86" s="1096"/>
    </row>
    <row r="87" spans="1:6" ht="21.75" customHeight="1">
      <c r="A87" s="7">
        <v>78</v>
      </c>
      <c r="B87" s="15" t="s">
        <v>190</v>
      </c>
      <c r="C87" s="17">
        <v>5760</v>
      </c>
      <c r="D87" s="1095"/>
      <c r="E87" s="1095"/>
      <c r="F87" s="1096"/>
    </row>
    <row r="88" spans="1:6" ht="21.75" customHeight="1" thickBot="1">
      <c r="A88" s="7">
        <v>79</v>
      </c>
      <c r="B88" s="1035" t="s">
        <v>530</v>
      </c>
      <c r="C88" s="1053">
        <v>685800</v>
      </c>
      <c r="D88" s="1103">
        <v>685800</v>
      </c>
      <c r="E88" s="1103">
        <v>685800</v>
      </c>
      <c r="F88" s="1104">
        <v>685800</v>
      </c>
    </row>
    <row r="89" spans="1:6" s="1046" customFormat="1" ht="30" customHeight="1" thickBot="1" thickTop="1">
      <c r="A89" s="1036"/>
      <c r="B89" s="1037" t="s">
        <v>830</v>
      </c>
      <c r="C89" s="1038">
        <f>SUM(C19:C88)</f>
        <v>4057318</v>
      </c>
      <c r="D89" s="1038">
        <f>SUM(D19:D88)</f>
        <v>3611963</v>
      </c>
      <c r="E89" s="1038">
        <f>SUM(E19:E88)</f>
        <v>3220700</v>
      </c>
      <c r="F89" s="1105">
        <f>SUM(F19:F88)</f>
        <v>2668955</v>
      </c>
    </row>
    <row r="90" spans="1:6" s="13" customFormat="1" ht="30" customHeight="1" thickBot="1">
      <c r="A90" s="1039"/>
      <c r="B90" s="1040" t="s">
        <v>58</v>
      </c>
      <c r="C90" s="1041">
        <f>SUM(C89,C18)</f>
        <v>4396318</v>
      </c>
      <c r="D90" s="1041">
        <f>SUM(D89,D18)</f>
        <v>3970228</v>
      </c>
      <c r="E90" s="1041">
        <f>SUM(E89,E18)</f>
        <v>3229700</v>
      </c>
      <c r="F90" s="1106">
        <f>SUM(F89,F18)</f>
        <v>2668955</v>
      </c>
    </row>
    <row r="97" spans="1:6" ht="15">
      <c r="A97" s="1047"/>
      <c r="B97" s="2"/>
      <c r="C97" s="1046"/>
      <c r="D97" s="2"/>
      <c r="E97" s="2"/>
      <c r="F97" s="2"/>
    </row>
    <row r="103" spans="1:3" s="20" customFormat="1" ht="15">
      <c r="A103" s="5"/>
      <c r="B103" s="18"/>
      <c r="C103" s="19"/>
    </row>
    <row r="104" spans="1:3" s="20" customFormat="1" ht="15">
      <c r="A104" s="5"/>
      <c r="B104" s="18"/>
      <c r="C104" s="19"/>
    </row>
    <row r="105" spans="1:3" s="20" customFormat="1" ht="15">
      <c r="A105" s="5"/>
      <c r="B105" s="18"/>
      <c r="C105" s="19"/>
    </row>
    <row r="106" spans="1:3" s="20" customFormat="1" ht="15">
      <c r="A106" s="5"/>
      <c r="B106" s="18"/>
      <c r="C106" s="19"/>
    </row>
    <row r="107" spans="1:3" s="20" customFormat="1" ht="15">
      <c r="A107" s="5"/>
      <c r="B107" s="18"/>
      <c r="C107" s="19"/>
    </row>
    <row r="108" spans="1:3" s="20" customFormat="1" ht="15">
      <c r="A108" s="5"/>
      <c r="B108" s="18"/>
      <c r="C108" s="19"/>
    </row>
  </sheetData>
  <sheetProtection/>
  <mergeCells count="10">
    <mergeCell ref="B1:E1"/>
    <mergeCell ref="A3:F3"/>
    <mergeCell ref="A4:F4"/>
    <mergeCell ref="C5:D5"/>
    <mergeCell ref="A7:A8"/>
    <mergeCell ref="B7:B8"/>
    <mergeCell ref="C7:C8"/>
    <mergeCell ref="D7:D8"/>
    <mergeCell ref="E7:E8"/>
    <mergeCell ref="F7:F8"/>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A1:IV20"/>
  <sheetViews>
    <sheetView zoomScalePageLayoutView="0" workbookViewId="0" topLeftCell="A1">
      <selection activeCell="A1" sqref="A1:D1"/>
    </sheetView>
  </sheetViews>
  <sheetFormatPr defaultColWidth="8.00390625" defaultRowHeight="12.75"/>
  <cols>
    <col min="1" max="1" width="2.50390625" style="810" bestFit="1" customWidth="1"/>
    <col min="2" max="2" width="32.125" style="811" customWidth="1"/>
    <col min="3" max="3" width="14.375" style="810" bestFit="1" customWidth="1"/>
    <col min="4" max="4" width="13.50390625" style="810" bestFit="1" customWidth="1"/>
    <col min="5" max="5" width="10.625" style="810" bestFit="1" customWidth="1"/>
    <col min="6" max="6" width="9.50390625" style="810" bestFit="1" customWidth="1"/>
    <col min="7" max="7" width="9.875" style="810" bestFit="1" customWidth="1"/>
    <col min="8" max="8" width="11.375" style="810" bestFit="1" customWidth="1"/>
    <col min="9" max="9" width="11.375" style="810" customWidth="1"/>
    <col min="10" max="10" width="9.125" style="810" bestFit="1" customWidth="1"/>
    <col min="11" max="11" width="9.875" style="810" bestFit="1" customWidth="1"/>
    <col min="12" max="12" width="11.625" style="810" customWidth="1"/>
    <col min="13" max="16" width="9.125" style="810" bestFit="1" customWidth="1"/>
    <col min="17" max="19" width="11.625" style="810" customWidth="1"/>
    <col min="20" max="20" width="8.00390625" style="785" customWidth="1"/>
    <col min="21" max="21" width="11.875" style="785" hidden="1" customWidth="1"/>
    <col min="22" max="22" width="0" style="785" hidden="1" customWidth="1"/>
    <col min="23" max="16384" width="8.00390625" style="785" customWidth="1"/>
  </cols>
  <sheetData>
    <row r="1" spans="1:256" ht="19.5">
      <c r="A1" s="1250" t="s">
        <v>864</v>
      </c>
      <c r="B1" s="1250"/>
      <c r="C1" s="1250"/>
      <c r="D1" s="1250"/>
      <c r="E1" s="815"/>
      <c r="F1" s="787"/>
      <c r="G1" s="787"/>
      <c r="H1" s="787"/>
      <c r="I1" s="787"/>
      <c r="J1" s="787"/>
      <c r="K1" s="787"/>
      <c r="L1" s="787"/>
      <c r="M1" s="787"/>
      <c r="N1" s="787"/>
      <c r="O1" s="787"/>
      <c r="P1" s="787"/>
      <c r="Q1" s="787"/>
      <c r="R1" s="787"/>
      <c r="S1" s="787"/>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c r="BW1" s="784"/>
      <c r="BX1" s="784"/>
      <c r="BY1" s="784"/>
      <c r="BZ1" s="784"/>
      <c r="CA1" s="784"/>
      <c r="CB1" s="784"/>
      <c r="CC1" s="784"/>
      <c r="CD1" s="784"/>
      <c r="CE1" s="784"/>
      <c r="CF1" s="784"/>
      <c r="CG1" s="784"/>
      <c r="CH1" s="784"/>
      <c r="CI1" s="784"/>
      <c r="CJ1" s="784"/>
      <c r="CK1" s="784"/>
      <c r="CL1" s="784"/>
      <c r="CM1" s="784"/>
      <c r="CN1" s="784"/>
      <c r="CO1" s="784"/>
      <c r="CP1" s="784"/>
      <c r="CQ1" s="784"/>
      <c r="CR1" s="784"/>
      <c r="CS1" s="784"/>
      <c r="CT1" s="784"/>
      <c r="CU1" s="784"/>
      <c r="CV1" s="784"/>
      <c r="CW1" s="784"/>
      <c r="CX1" s="784"/>
      <c r="CY1" s="784"/>
      <c r="CZ1" s="784"/>
      <c r="DA1" s="784"/>
      <c r="DB1" s="784"/>
      <c r="DC1" s="784"/>
      <c r="DD1" s="784"/>
      <c r="DE1" s="784"/>
      <c r="DF1" s="784"/>
      <c r="DG1" s="784"/>
      <c r="DH1" s="784"/>
      <c r="DI1" s="784"/>
      <c r="DJ1" s="784"/>
      <c r="DK1" s="784"/>
      <c r="DL1" s="784"/>
      <c r="DM1" s="784"/>
      <c r="DN1" s="784"/>
      <c r="DO1" s="784"/>
      <c r="DP1" s="784"/>
      <c r="DQ1" s="784"/>
      <c r="DR1" s="784"/>
      <c r="DS1" s="784"/>
      <c r="DT1" s="784"/>
      <c r="DU1" s="784"/>
      <c r="DV1" s="784"/>
      <c r="DW1" s="784"/>
      <c r="DX1" s="784"/>
      <c r="DY1" s="784"/>
      <c r="DZ1" s="784"/>
      <c r="EA1" s="784"/>
      <c r="EB1" s="784"/>
      <c r="EC1" s="784"/>
      <c r="ED1" s="784"/>
      <c r="EE1" s="784"/>
      <c r="EF1" s="784"/>
      <c r="EG1" s="784"/>
      <c r="EH1" s="784"/>
      <c r="EI1" s="784"/>
      <c r="EJ1" s="784"/>
      <c r="EK1" s="784"/>
      <c r="EL1" s="784"/>
      <c r="EM1" s="784"/>
      <c r="EN1" s="784"/>
      <c r="EO1" s="784"/>
      <c r="EP1" s="784"/>
      <c r="EQ1" s="784"/>
      <c r="ER1" s="784"/>
      <c r="ES1" s="784"/>
      <c r="ET1" s="784"/>
      <c r="EU1" s="784"/>
      <c r="EV1" s="784"/>
      <c r="EW1" s="784"/>
      <c r="EX1" s="784"/>
      <c r="EY1" s="784"/>
      <c r="EZ1" s="784"/>
      <c r="FA1" s="784"/>
      <c r="FB1" s="784"/>
      <c r="FC1" s="784"/>
      <c r="FD1" s="784"/>
      <c r="FE1" s="784"/>
      <c r="FF1" s="784"/>
      <c r="FG1" s="784"/>
      <c r="FH1" s="784"/>
      <c r="FI1" s="784"/>
      <c r="FJ1" s="784"/>
      <c r="FK1" s="784"/>
      <c r="FL1" s="784"/>
      <c r="FM1" s="784"/>
      <c r="FN1" s="784"/>
      <c r="FO1" s="784"/>
      <c r="FP1" s="784"/>
      <c r="FQ1" s="784"/>
      <c r="FR1" s="784"/>
      <c r="FS1" s="784"/>
      <c r="FT1" s="784"/>
      <c r="FU1" s="784"/>
      <c r="FV1" s="784"/>
      <c r="FW1" s="784"/>
      <c r="FX1" s="784"/>
      <c r="FY1" s="784"/>
      <c r="FZ1" s="784"/>
      <c r="GA1" s="784"/>
      <c r="GB1" s="784"/>
      <c r="GC1" s="784"/>
      <c r="GD1" s="784"/>
      <c r="GE1" s="784"/>
      <c r="GF1" s="784"/>
      <c r="GG1" s="784"/>
      <c r="GH1" s="784"/>
      <c r="GI1" s="784"/>
      <c r="GJ1" s="784"/>
      <c r="GK1" s="784"/>
      <c r="GL1" s="784"/>
      <c r="GM1" s="784"/>
      <c r="GN1" s="784"/>
      <c r="GO1" s="784"/>
      <c r="GP1" s="784"/>
      <c r="GQ1" s="784"/>
      <c r="GR1" s="784"/>
      <c r="GS1" s="784"/>
      <c r="GT1" s="784"/>
      <c r="GU1" s="784"/>
      <c r="GV1" s="784"/>
      <c r="GW1" s="784"/>
      <c r="GX1" s="784"/>
      <c r="GY1" s="784"/>
      <c r="GZ1" s="784"/>
      <c r="HA1" s="784"/>
      <c r="HB1" s="784"/>
      <c r="HC1" s="784"/>
      <c r="HD1" s="784"/>
      <c r="HE1" s="784"/>
      <c r="HF1" s="784"/>
      <c r="HG1" s="784"/>
      <c r="HH1" s="784"/>
      <c r="HI1" s="784"/>
      <c r="HJ1" s="784"/>
      <c r="HK1" s="784"/>
      <c r="HL1" s="784"/>
      <c r="HM1" s="784"/>
      <c r="HN1" s="784"/>
      <c r="HO1" s="784"/>
      <c r="HP1" s="784"/>
      <c r="HQ1" s="784"/>
      <c r="HR1" s="784"/>
      <c r="HS1" s="784"/>
      <c r="HT1" s="784"/>
      <c r="HU1" s="784"/>
      <c r="HV1" s="784"/>
      <c r="HW1" s="784"/>
      <c r="HX1" s="784"/>
      <c r="HY1" s="784"/>
      <c r="HZ1" s="784"/>
      <c r="IA1" s="784"/>
      <c r="IB1" s="784"/>
      <c r="IC1" s="784"/>
      <c r="ID1" s="784"/>
      <c r="IE1" s="784"/>
      <c r="IF1" s="784"/>
      <c r="IG1" s="784"/>
      <c r="IH1" s="784"/>
      <c r="II1" s="784"/>
      <c r="IJ1" s="784"/>
      <c r="IK1" s="784"/>
      <c r="IL1" s="784"/>
      <c r="IM1" s="784"/>
      <c r="IN1" s="784"/>
      <c r="IO1" s="784"/>
      <c r="IP1" s="784"/>
      <c r="IQ1" s="784"/>
      <c r="IR1" s="784"/>
      <c r="IS1" s="784"/>
      <c r="IT1" s="784"/>
      <c r="IU1" s="784"/>
      <c r="IV1" s="784"/>
    </row>
    <row r="2" spans="1:256" s="1055" customFormat="1" ht="39.75" customHeight="1">
      <c r="A2" s="1251" t="s">
        <v>256</v>
      </c>
      <c r="B2" s="1251"/>
      <c r="C2" s="1251"/>
      <c r="D2" s="1251"/>
      <c r="E2" s="1251"/>
      <c r="F2" s="1251"/>
      <c r="G2" s="1251"/>
      <c r="H2" s="1251"/>
      <c r="I2" s="1251"/>
      <c r="J2" s="1251"/>
      <c r="K2" s="1251"/>
      <c r="L2" s="1251"/>
      <c r="M2" s="1251"/>
      <c r="N2" s="1251"/>
      <c r="O2" s="1251"/>
      <c r="P2" s="1251"/>
      <c r="Q2" s="1251"/>
      <c r="R2" s="1251"/>
      <c r="S2" s="1251"/>
      <c r="T2" s="1054"/>
      <c r="U2" s="1054"/>
      <c r="V2" s="1054"/>
      <c r="W2" s="1054"/>
      <c r="X2" s="1054"/>
      <c r="Y2" s="1054"/>
      <c r="Z2" s="1054"/>
      <c r="AA2" s="1054"/>
      <c r="AB2" s="1054"/>
      <c r="AC2" s="1054"/>
      <c r="AD2" s="1054"/>
      <c r="AE2" s="1054"/>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c r="BW2" s="1054"/>
      <c r="BX2" s="1054"/>
      <c r="BY2" s="1054"/>
      <c r="BZ2" s="1054"/>
      <c r="CA2" s="1054"/>
      <c r="CB2" s="1054"/>
      <c r="CC2" s="1054"/>
      <c r="CD2" s="1054"/>
      <c r="CE2" s="1054"/>
      <c r="CF2" s="1054"/>
      <c r="CG2" s="1054"/>
      <c r="CH2" s="1054"/>
      <c r="CI2" s="1054"/>
      <c r="CJ2" s="1054"/>
      <c r="CK2" s="1054"/>
      <c r="CL2" s="1054"/>
      <c r="CM2" s="1054"/>
      <c r="CN2" s="1054"/>
      <c r="CO2" s="1054"/>
      <c r="CP2" s="1054"/>
      <c r="CQ2" s="1054"/>
      <c r="CR2" s="1054"/>
      <c r="CS2" s="1054"/>
      <c r="CT2" s="1054"/>
      <c r="CU2" s="1054"/>
      <c r="CV2" s="1054"/>
      <c r="CW2" s="1054"/>
      <c r="CX2" s="1054"/>
      <c r="CY2" s="1054"/>
      <c r="CZ2" s="1054"/>
      <c r="DA2" s="1054"/>
      <c r="DB2" s="1054"/>
      <c r="DC2" s="1054"/>
      <c r="DD2" s="1054"/>
      <c r="DE2" s="1054"/>
      <c r="DF2" s="1054"/>
      <c r="DG2" s="1054"/>
      <c r="DH2" s="1054"/>
      <c r="DI2" s="1054"/>
      <c r="DJ2" s="1054"/>
      <c r="DK2" s="1054"/>
      <c r="DL2" s="1054"/>
      <c r="DM2" s="1054"/>
      <c r="DN2" s="1054"/>
      <c r="DO2" s="1054"/>
      <c r="DP2" s="1054"/>
      <c r="DQ2" s="1054"/>
      <c r="DR2" s="1054"/>
      <c r="DS2" s="1054"/>
      <c r="DT2" s="1054"/>
      <c r="DU2" s="1054"/>
      <c r="DV2" s="1054"/>
      <c r="DW2" s="1054"/>
      <c r="DX2" s="1054"/>
      <c r="DY2" s="1054"/>
      <c r="DZ2" s="1054"/>
      <c r="EA2" s="1054"/>
      <c r="EB2" s="1054"/>
      <c r="EC2" s="1054"/>
      <c r="ED2" s="1054"/>
      <c r="EE2" s="1054"/>
      <c r="EF2" s="1054"/>
      <c r="EG2" s="1054"/>
      <c r="EH2" s="1054"/>
      <c r="EI2" s="1054"/>
      <c r="EJ2" s="1054"/>
      <c r="EK2" s="1054"/>
      <c r="EL2" s="1054"/>
      <c r="EM2" s="1054"/>
      <c r="EN2" s="1054"/>
      <c r="EO2" s="1054"/>
      <c r="EP2" s="1054"/>
      <c r="EQ2" s="1054"/>
      <c r="ER2" s="1054"/>
      <c r="ES2" s="1054"/>
      <c r="ET2" s="1054"/>
      <c r="EU2" s="1054"/>
      <c r="EV2" s="1054"/>
      <c r="EW2" s="1054"/>
      <c r="EX2" s="1054"/>
      <c r="EY2" s="1054"/>
      <c r="EZ2" s="1054"/>
      <c r="FA2" s="1054"/>
      <c r="FB2" s="1054"/>
      <c r="FC2" s="1054"/>
      <c r="FD2" s="1054"/>
      <c r="FE2" s="1054"/>
      <c r="FF2" s="1054"/>
      <c r="FG2" s="1054"/>
      <c r="FH2" s="1054"/>
      <c r="FI2" s="1054"/>
      <c r="FJ2" s="1054"/>
      <c r="FK2" s="1054"/>
      <c r="FL2" s="1054"/>
      <c r="FM2" s="1054"/>
      <c r="FN2" s="1054"/>
      <c r="FO2" s="1054"/>
      <c r="FP2" s="1054"/>
      <c r="FQ2" s="1054"/>
      <c r="FR2" s="1054"/>
      <c r="FS2" s="1054"/>
      <c r="FT2" s="1054"/>
      <c r="FU2" s="1054"/>
      <c r="FV2" s="1054"/>
      <c r="FW2" s="1054"/>
      <c r="FX2" s="1054"/>
      <c r="FY2" s="1054"/>
      <c r="FZ2" s="1054"/>
      <c r="GA2" s="1054"/>
      <c r="GB2" s="1054"/>
      <c r="GC2" s="1054"/>
      <c r="GD2" s="1054"/>
      <c r="GE2" s="1054"/>
      <c r="GF2" s="1054"/>
      <c r="GG2" s="1054"/>
      <c r="GH2" s="1054"/>
      <c r="GI2" s="1054"/>
      <c r="GJ2" s="1054"/>
      <c r="GK2" s="1054"/>
      <c r="GL2" s="1054"/>
      <c r="GM2" s="1054"/>
      <c r="GN2" s="1054"/>
      <c r="GO2" s="1054"/>
      <c r="GP2" s="1054"/>
      <c r="GQ2" s="1054"/>
      <c r="GR2" s="1054"/>
      <c r="GS2" s="1054"/>
      <c r="GT2" s="1054"/>
      <c r="GU2" s="1054"/>
      <c r="GV2" s="1054"/>
      <c r="GW2" s="1054"/>
      <c r="GX2" s="1054"/>
      <c r="GY2" s="1054"/>
      <c r="GZ2" s="1054"/>
      <c r="HA2" s="1054"/>
      <c r="HB2" s="1054"/>
      <c r="HC2" s="1054"/>
      <c r="HD2" s="1054"/>
      <c r="HE2" s="1054"/>
      <c r="HF2" s="1054"/>
      <c r="HG2" s="1054"/>
      <c r="HH2" s="1054"/>
      <c r="HI2" s="1054"/>
      <c r="HJ2" s="1054"/>
      <c r="HK2" s="1054"/>
      <c r="HL2" s="1054"/>
      <c r="HM2" s="1054"/>
      <c r="HN2" s="1054"/>
      <c r="HO2" s="1054"/>
      <c r="HP2" s="1054"/>
      <c r="HQ2" s="1054"/>
      <c r="HR2" s="1054"/>
      <c r="HS2" s="1054"/>
      <c r="HT2" s="1054"/>
      <c r="HU2" s="1054"/>
      <c r="HV2" s="1054"/>
      <c r="HW2" s="1054"/>
      <c r="HX2" s="1054"/>
      <c r="HY2" s="1054"/>
      <c r="HZ2" s="1054"/>
      <c r="IA2" s="1054"/>
      <c r="IB2" s="1054"/>
      <c r="IC2" s="1054"/>
      <c r="ID2" s="1054"/>
      <c r="IE2" s="1054"/>
      <c r="IF2" s="1054"/>
      <c r="IG2" s="1054"/>
      <c r="IH2" s="1054"/>
      <c r="II2" s="1054"/>
      <c r="IJ2" s="1054"/>
      <c r="IK2" s="1054"/>
      <c r="IL2" s="1054"/>
      <c r="IM2" s="1054"/>
      <c r="IN2" s="1054"/>
      <c r="IO2" s="1054"/>
      <c r="IP2" s="1054"/>
      <c r="IQ2" s="1054"/>
      <c r="IR2" s="1054"/>
      <c r="IS2" s="1054"/>
      <c r="IT2" s="1054"/>
      <c r="IU2" s="1054"/>
      <c r="IV2" s="1054"/>
    </row>
    <row r="3" spans="1:256" ht="15">
      <c r="A3" s="1252" t="s">
        <v>61</v>
      </c>
      <c r="B3" s="1252"/>
      <c r="C3" s="1252"/>
      <c r="D3" s="1252"/>
      <c r="E3" s="1252"/>
      <c r="F3" s="1252"/>
      <c r="G3" s="1252"/>
      <c r="H3" s="1252"/>
      <c r="I3" s="1252"/>
      <c r="J3" s="1252"/>
      <c r="K3" s="1252"/>
      <c r="L3" s="1252"/>
      <c r="M3" s="1252"/>
      <c r="N3" s="1252"/>
      <c r="O3" s="1252"/>
      <c r="P3" s="1252"/>
      <c r="Q3" s="1252"/>
      <c r="R3" s="1252"/>
      <c r="S3" s="1252"/>
      <c r="T3" s="784"/>
      <c r="U3" s="784"/>
      <c r="V3" s="784"/>
      <c r="W3" s="784"/>
      <c r="X3" s="784"/>
      <c r="Y3" s="784"/>
      <c r="Z3" s="784"/>
      <c r="AA3" s="784"/>
      <c r="AB3" s="784"/>
      <c r="AC3" s="784"/>
      <c r="AD3" s="784"/>
      <c r="AE3" s="784"/>
      <c r="AF3" s="784"/>
      <c r="AG3" s="784"/>
      <c r="AH3" s="784"/>
      <c r="AI3" s="784"/>
      <c r="AJ3" s="784"/>
      <c r="AK3" s="784"/>
      <c r="AL3" s="784"/>
      <c r="AM3" s="784"/>
      <c r="AN3" s="784"/>
      <c r="AO3" s="784"/>
      <c r="AP3" s="784"/>
      <c r="AQ3" s="784"/>
      <c r="AR3" s="784"/>
      <c r="AS3" s="784"/>
      <c r="AT3" s="784"/>
      <c r="AU3" s="784"/>
      <c r="AV3" s="784"/>
      <c r="AW3" s="784"/>
      <c r="AX3" s="784"/>
      <c r="AY3" s="784"/>
      <c r="AZ3" s="784"/>
      <c r="BA3" s="784"/>
      <c r="BB3" s="784"/>
      <c r="BC3" s="784"/>
      <c r="BD3" s="784"/>
      <c r="BE3" s="784"/>
      <c r="BF3" s="784"/>
      <c r="BG3" s="784"/>
      <c r="BH3" s="784"/>
      <c r="BI3" s="784"/>
      <c r="BJ3" s="784"/>
      <c r="BK3" s="784"/>
      <c r="BL3" s="784"/>
      <c r="BM3" s="784"/>
      <c r="BN3" s="784"/>
      <c r="BO3" s="784"/>
      <c r="BP3" s="784"/>
      <c r="BQ3" s="784"/>
      <c r="BR3" s="784"/>
      <c r="BS3" s="784"/>
      <c r="BT3" s="784"/>
      <c r="BU3" s="784"/>
      <c r="BV3" s="784"/>
      <c r="BW3" s="784"/>
      <c r="BX3" s="784"/>
      <c r="BY3" s="784"/>
      <c r="BZ3" s="784"/>
      <c r="CA3" s="784"/>
      <c r="CB3" s="784"/>
      <c r="CC3" s="784"/>
      <c r="CD3" s="784"/>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4"/>
      <c r="ED3" s="784"/>
      <c r="EE3" s="784"/>
      <c r="EF3" s="784"/>
      <c r="EG3" s="784"/>
      <c r="EH3" s="784"/>
      <c r="EI3" s="784"/>
      <c r="EJ3" s="784"/>
      <c r="EK3" s="784"/>
      <c r="EL3" s="784"/>
      <c r="EM3" s="784"/>
      <c r="EN3" s="784"/>
      <c r="EO3" s="784"/>
      <c r="EP3" s="784"/>
      <c r="EQ3" s="784"/>
      <c r="ER3" s="784"/>
      <c r="ES3" s="784"/>
      <c r="ET3" s="784"/>
      <c r="EU3" s="784"/>
      <c r="EV3" s="784"/>
      <c r="EW3" s="784"/>
      <c r="EX3" s="784"/>
      <c r="EY3" s="784"/>
      <c r="EZ3" s="784"/>
      <c r="FA3" s="784"/>
      <c r="FB3" s="784"/>
      <c r="FC3" s="784"/>
      <c r="FD3" s="784"/>
      <c r="FE3" s="784"/>
      <c r="FF3" s="784"/>
      <c r="FG3" s="784"/>
      <c r="FH3" s="784"/>
      <c r="FI3" s="784"/>
      <c r="FJ3" s="784"/>
      <c r="FK3" s="784"/>
      <c r="FL3" s="784"/>
      <c r="FM3" s="784"/>
      <c r="FN3" s="784"/>
      <c r="FO3" s="784"/>
      <c r="FP3" s="784"/>
      <c r="FQ3" s="784"/>
      <c r="FR3" s="784"/>
      <c r="FS3" s="784"/>
      <c r="FT3" s="784"/>
      <c r="FU3" s="784"/>
      <c r="FV3" s="784"/>
      <c r="FW3" s="784"/>
      <c r="FX3" s="784"/>
      <c r="FY3" s="784"/>
      <c r="FZ3" s="784"/>
      <c r="GA3" s="784"/>
      <c r="GB3" s="784"/>
      <c r="GC3" s="784"/>
      <c r="GD3" s="784"/>
      <c r="GE3" s="784"/>
      <c r="GF3" s="784"/>
      <c r="GG3" s="784"/>
      <c r="GH3" s="784"/>
      <c r="GI3" s="784"/>
      <c r="GJ3" s="784"/>
      <c r="GK3" s="784"/>
      <c r="GL3" s="784"/>
      <c r="GM3" s="784"/>
      <c r="GN3" s="784"/>
      <c r="GO3" s="784"/>
      <c r="GP3" s="784"/>
      <c r="GQ3" s="784"/>
      <c r="GR3" s="784"/>
      <c r="GS3" s="784"/>
      <c r="GT3" s="784"/>
      <c r="GU3" s="784"/>
      <c r="GV3" s="784"/>
      <c r="GW3" s="784"/>
      <c r="GX3" s="784"/>
      <c r="GY3" s="784"/>
      <c r="GZ3" s="784"/>
      <c r="HA3" s="784"/>
      <c r="HB3" s="784"/>
      <c r="HC3" s="784"/>
      <c r="HD3" s="784"/>
      <c r="HE3" s="784"/>
      <c r="HF3" s="784"/>
      <c r="HG3" s="784"/>
      <c r="HH3" s="784"/>
      <c r="HI3" s="784"/>
      <c r="HJ3" s="784"/>
      <c r="HK3" s="784"/>
      <c r="HL3" s="784"/>
      <c r="HM3" s="784"/>
      <c r="HN3" s="784"/>
      <c r="HO3" s="784"/>
      <c r="HP3" s="784"/>
      <c r="HQ3" s="784"/>
      <c r="HR3" s="784"/>
      <c r="HS3" s="784"/>
      <c r="HT3" s="784"/>
      <c r="HU3" s="784"/>
      <c r="HV3" s="784"/>
      <c r="HW3" s="784"/>
      <c r="HX3" s="784"/>
      <c r="HY3" s="784"/>
      <c r="HZ3" s="784"/>
      <c r="IA3" s="784"/>
      <c r="IB3" s="784"/>
      <c r="IC3" s="784"/>
      <c r="ID3" s="784"/>
      <c r="IE3" s="784"/>
      <c r="IF3" s="784"/>
      <c r="IG3" s="784"/>
      <c r="IH3" s="784"/>
      <c r="II3" s="784"/>
      <c r="IJ3" s="784"/>
      <c r="IK3" s="784"/>
      <c r="IL3" s="784"/>
      <c r="IM3" s="784"/>
      <c r="IN3" s="784"/>
      <c r="IO3" s="784"/>
      <c r="IP3" s="784"/>
      <c r="IQ3" s="784"/>
      <c r="IR3" s="784"/>
      <c r="IS3" s="784"/>
      <c r="IT3" s="784"/>
      <c r="IU3" s="784"/>
      <c r="IV3" s="784"/>
    </row>
    <row r="4" spans="1:256" ht="15">
      <c r="A4" s="1252" t="s">
        <v>494</v>
      </c>
      <c r="B4" s="1252"/>
      <c r="C4" s="1252"/>
      <c r="D4" s="1252"/>
      <c r="E4" s="1252"/>
      <c r="F4" s="1252"/>
      <c r="G4" s="1252"/>
      <c r="H4" s="1252"/>
      <c r="I4" s="1252"/>
      <c r="J4" s="1252"/>
      <c r="K4" s="1252"/>
      <c r="L4" s="1252"/>
      <c r="M4" s="1252"/>
      <c r="N4" s="1252"/>
      <c r="O4" s="1252"/>
      <c r="P4" s="1252"/>
      <c r="Q4" s="1252"/>
      <c r="R4" s="1252"/>
      <c r="S4" s="1252"/>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784"/>
      <c r="BN4" s="784"/>
      <c r="BO4" s="784"/>
      <c r="BP4" s="784"/>
      <c r="BQ4" s="784"/>
      <c r="BR4" s="784"/>
      <c r="BS4" s="784"/>
      <c r="BT4" s="784"/>
      <c r="BU4" s="784"/>
      <c r="BV4" s="784"/>
      <c r="BW4" s="784"/>
      <c r="BX4" s="784"/>
      <c r="BY4" s="784"/>
      <c r="BZ4" s="784"/>
      <c r="CA4" s="784"/>
      <c r="CB4" s="784"/>
      <c r="CC4" s="784"/>
      <c r="CD4" s="784"/>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4"/>
      <c r="ED4" s="784"/>
      <c r="EE4" s="784"/>
      <c r="EF4" s="784"/>
      <c r="EG4" s="784"/>
      <c r="EH4" s="784"/>
      <c r="EI4" s="784"/>
      <c r="EJ4" s="784"/>
      <c r="EK4" s="784"/>
      <c r="EL4" s="784"/>
      <c r="EM4" s="784"/>
      <c r="EN4" s="784"/>
      <c r="EO4" s="784"/>
      <c r="EP4" s="784"/>
      <c r="EQ4" s="784"/>
      <c r="ER4" s="784"/>
      <c r="ES4" s="784"/>
      <c r="ET4" s="784"/>
      <c r="EU4" s="784"/>
      <c r="EV4" s="784"/>
      <c r="EW4" s="784"/>
      <c r="EX4" s="784"/>
      <c r="EY4" s="784"/>
      <c r="EZ4" s="784"/>
      <c r="FA4" s="784"/>
      <c r="FB4" s="784"/>
      <c r="FC4" s="784"/>
      <c r="FD4" s="784"/>
      <c r="FE4" s="784"/>
      <c r="FF4" s="784"/>
      <c r="FG4" s="784"/>
      <c r="FH4" s="784"/>
      <c r="FI4" s="784"/>
      <c r="FJ4" s="784"/>
      <c r="FK4" s="784"/>
      <c r="FL4" s="784"/>
      <c r="FM4" s="784"/>
      <c r="FN4" s="784"/>
      <c r="FO4" s="784"/>
      <c r="FP4" s="784"/>
      <c r="FQ4" s="784"/>
      <c r="FR4" s="784"/>
      <c r="FS4" s="784"/>
      <c r="FT4" s="784"/>
      <c r="FU4" s="784"/>
      <c r="FV4" s="784"/>
      <c r="FW4" s="784"/>
      <c r="FX4" s="784"/>
      <c r="FY4" s="784"/>
      <c r="FZ4" s="784"/>
      <c r="GA4" s="784"/>
      <c r="GB4" s="784"/>
      <c r="GC4" s="784"/>
      <c r="GD4" s="784"/>
      <c r="GE4" s="784"/>
      <c r="GF4" s="784"/>
      <c r="GG4" s="784"/>
      <c r="GH4" s="784"/>
      <c r="GI4" s="784"/>
      <c r="GJ4" s="784"/>
      <c r="GK4" s="784"/>
      <c r="GL4" s="784"/>
      <c r="GM4" s="784"/>
      <c r="GN4" s="784"/>
      <c r="GO4" s="784"/>
      <c r="GP4" s="784"/>
      <c r="GQ4" s="784"/>
      <c r="GR4" s="784"/>
      <c r="GS4" s="784"/>
      <c r="GT4" s="784"/>
      <c r="GU4" s="784"/>
      <c r="GV4" s="784"/>
      <c r="GW4" s="784"/>
      <c r="GX4" s="784"/>
      <c r="GY4" s="784"/>
      <c r="GZ4" s="784"/>
      <c r="HA4" s="784"/>
      <c r="HB4" s="784"/>
      <c r="HC4" s="784"/>
      <c r="HD4" s="784"/>
      <c r="HE4" s="784"/>
      <c r="HF4" s="784"/>
      <c r="HG4" s="784"/>
      <c r="HH4" s="784"/>
      <c r="HI4" s="784"/>
      <c r="HJ4" s="784"/>
      <c r="HK4" s="784"/>
      <c r="HL4" s="784"/>
      <c r="HM4" s="784"/>
      <c r="HN4" s="784"/>
      <c r="HO4" s="784"/>
      <c r="HP4" s="784"/>
      <c r="HQ4" s="784"/>
      <c r="HR4" s="784"/>
      <c r="HS4" s="784"/>
      <c r="HT4" s="784"/>
      <c r="HU4" s="784"/>
      <c r="HV4" s="784"/>
      <c r="HW4" s="784"/>
      <c r="HX4" s="784"/>
      <c r="HY4" s="784"/>
      <c r="HZ4" s="784"/>
      <c r="IA4" s="784"/>
      <c r="IB4" s="784"/>
      <c r="IC4" s="784"/>
      <c r="ID4" s="784"/>
      <c r="IE4" s="784"/>
      <c r="IF4" s="784"/>
      <c r="IG4" s="784"/>
      <c r="IH4" s="784"/>
      <c r="II4" s="784"/>
      <c r="IJ4" s="784"/>
      <c r="IK4" s="784"/>
      <c r="IL4" s="784"/>
      <c r="IM4" s="784"/>
      <c r="IN4" s="784"/>
      <c r="IO4" s="784"/>
      <c r="IP4" s="784"/>
      <c r="IQ4" s="784"/>
      <c r="IR4" s="784"/>
      <c r="IS4" s="784"/>
      <c r="IT4" s="784"/>
      <c r="IU4" s="784"/>
      <c r="IV4" s="784"/>
    </row>
    <row r="5" spans="1:19" ht="15">
      <c r="A5" s="788"/>
      <c r="B5" s="788"/>
      <c r="C5" s="788"/>
      <c r="D5" s="788"/>
      <c r="E5" s="788"/>
      <c r="F5" s="788"/>
      <c r="G5" s="788"/>
      <c r="H5" s="788"/>
      <c r="I5" s="788"/>
      <c r="J5" s="788"/>
      <c r="K5" s="788"/>
      <c r="L5" s="788"/>
      <c r="M5" s="788"/>
      <c r="N5" s="788"/>
      <c r="O5" s="788"/>
      <c r="P5" s="788"/>
      <c r="Q5" s="788"/>
      <c r="R5" s="1253" t="s">
        <v>1</v>
      </c>
      <c r="S5" s="1253"/>
    </row>
    <row r="6" spans="1:19" ht="15" thickBot="1">
      <c r="A6" s="1254" t="s">
        <v>2</v>
      </c>
      <c r="B6" s="1254"/>
      <c r="C6" s="789" t="s">
        <v>4</v>
      </c>
      <c r="D6" s="789" t="s">
        <v>3</v>
      </c>
      <c r="E6" s="789" t="s">
        <v>5</v>
      </c>
      <c r="F6" s="789" t="s">
        <v>6</v>
      </c>
      <c r="G6" s="789" t="s">
        <v>62</v>
      </c>
      <c r="H6" s="789" t="s">
        <v>63</v>
      </c>
      <c r="I6" s="789" t="s">
        <v>64</v>
      </c>
      <c r="J6" s="789" t="s">
        <v>125</v>
      </c>
      <c r="K6" s="789" t="s">
        <v>97</v>
      </c>
      <c r="L6" s="789" t="s">
        <v>70</v>
      </c>
      <c r="M6" s="789" t="s">
        <v>126</v>
      </c>
      <c r="N6" s="789" t="s">
        <v>127</v>
      </c>
      <c r="O6" s="789" t="s">
        <v>339</v>
      </c>
      <c r="P6" s="789" t="s">
        <v>340</v>
      </c>
      <c r="Q6" s="789" t="s">
        <v>341</v>
      </c>
      <c r="R6" s="789" t="s">
        <v>495</v>
      </c>
      <c r="S6" s="789" t="s">
        <v>802</v>
      </c>
    </row>
    <row r="7" spans="1:256" ht="75" thickBot="1">
      <c r="A7" s="1245" t="s">
        <v>496</v>
      </c>
      <c r="B7" s="1246"/>
      <c r="C7" s="790" t="s">
        <v>497</v>
      </c>
      <c r="D7" s="790" t="s">
        <v>498</v>
      </c>
      <c r="E7" s="790" t="s">
        <v>499</v>
      </c>
      <c r="F7" s="790" t="s">
        <v>500</v>
      </c>
      <c r="G7" s="790" t="s">
        <v>658</v>
      </c>
      <c r="H7" s="790" t="s">
        <v>803</v>
      </c>
      <c r="I7" s="790" t="s">
        <v>659</v>
      </c>
      <c r="J7" s="790" t="s">
        <v>501</v>
      </c>
      <c r="K7" s="790" t="s">
        <v>660</v>
      </c>
      <c r="L7" s="790" t="s">
        <v>504</v>
      </c>
      <c r="M7" s="790" t="s">
        <v>502</v>
      </c>
      <c r="N7" s="790" t="s">
        <v>503</v>
      </c>
      <c r="O7" s="790" t="s">
        <v>661</v>
      </c>
      <c r="P7" s="790" t="s">
        <v>662</v>
      </c>
      <c r="Q7" s="790" t="s">
        <v>505</v>
      </c>
      <c r="R7" s="790" t="s">
        <v>506</v>
      </c>
      <c r="S7" s="791" t="s">
        <v>663</v>
      </c>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786"/>
      <c r="CG7" s="786"/>
      <c r="CH7" s="786"/>
      <c r="CI7" s="786"/>
      <c r="CJ7" s="786"/>
      <c r="CK7" s="786"/>
      <c r="CL7" s="786"/>
      <c r="CM7" s="786"/>
      <c r="CN7" s="786"/>
      <c r="CO7" s="786"/>
      <c r="CP7" s="786"/>
      <c r="CQ7" s="786"/>
      <c r="CR7" s="786"/>
      <c r="CS7" s="786"/>
      <c r="CT7" s="786"/>
      <c r="CU7" s="786"/>
      <c r="CV7" s="786"/>
      <c r="CW7" s="786"/>
      <c r="CX7" s="786"/>
      <c r="CY7" s="786"/>
      <c r="CZ7" s="786"/>
      <c r="DA7" s="786"/>
      <c r="DB7" s="786"/>
      <c r="DC7" s="786"/>
      <c r="DD7" s="786"/>
      <c r="DE7" s="786"/>
      <c r="DF7" s="786"/>
      <c r="DG7" s="786"/>
      <c r="DH7" s="786"/>
      <c r="DI7" s="786"/>
      <c r="DJ7" s="786"/>
      <c r="DK7" s="786"/>
      <c r="DL7" s="786"/>
      <c r="DM7" s="786"/>
      <c r="DN7" s="786"/>
      <c r="DO7" s="786"/>
      <c r="DP7" s="786"/>
      <c r="DQ7" s="786"/>
      <c r="DR7" s="786"/>
      <c r="DS7" s="786"/>
      <c r="DT7" s="786"/>
      <c r="DU7" s="786"/>
      <c r="DV7" s="786"/>
      <c r="DW7" s="786"/>
      <c r="DX7" s="786"/>
      <c r="DY7" s="786"/>
      <c r="DZ7" s="786"/>
      <c r="EA7" s="786"/>
      <c r="EB7" s="786"/>
      <c r="EC7" s="786"/>
      <c r="ED7" s="786"/>
      <c r="EE7" s="786"/>
      <c r="EF7" s="786"/>
      <c r="EG7" s="786"/>
      <c r="EH7" s="786"/>
      <c r="EI7" s="786"/>
      <c r="EJ7" s="786"/>
      <c r="EK7" s="786"/>
      <c r="EL7" s="786"/>
      <c r="EM7" s="786"/>
      <c r="EN7" s="786"/>
      <c r="EO7" s="786"/>
      <c r="EP7" s="786"/>
      <c r="EQ7" s="786"/>
      <c r="ER7" s="786"/>
      <c r="ES7" s="786"/>
      <c r="ET7" s="786"/>
      <c r="EU7" s="786"/>
      <c r="EV7" s="786"/>
      <c r="EW7" s="786"/>
      <c r="EX7" s="786"/>
      <c r="EY7" s="786"/>
      <c r="EZ7" s="786"/>
      <c r="FA7" s="786"/>
      <c r="FB7" s="786"/>
      <c r="FC7" s="786"/>
      <c r="FD7" s="786"/>
      <c r="FE7" s="786"/>
      <c r="FF7" s="786"/>
      <c r="FG7" s="786"/>
      <c r="FH7" s="786"/>
      <c r="FI7" s="786"/>
      <c r="FJ7" s="786"/>
      <c r="FK7" s="786"/>
      <c r="FL7" s="786"/>
      <c r="FM7" s="786"/>
      <c r="FN7" s="786"/>
      <c r="FO7" s="786"/>
      <c r="FP7" s="786"/>
      <c r="FQ7" s="786"/>
      <c r="FR7" s="786"/>
      <c r="FS7" s="786"/>
      <c r="FT7" s="786"/>
      <c r="FU7" s="786"/>
      <c r="FV7" s="786"/>
      <c r="FW7" s="786"/>
      <c r="FX7" s="786"/>
      <c r="FY7" s="786"/>
      <c r="FZ7" s="786"/>
      <c r="GA7" s="786"/>
      <c r="GB7" s="786"/>
      <c r="GC7" s="786"/>
      <c r="GD7" s="786"/>
      <c r="GE7" s="786"/>
      <c r="GF7" s="786"/>
      <c r="GG7" s="786"/>
      <c r="GH7" s="786"/>
      <c r="GI7" s="786"/>
      <c r="GJ7" s="786"/>
      <c r="GK7" s="786"/>
      <c r="GL7" s="786"/>
      <c r="GM7" s="786"/>
      <c r="GN7" s="786"/>
      <c r="GO7" s="786"/>
      <c r="GP7" s="786"/>
      <c r="GQ7" s="786"/>
      <c r="GR7" s="786"/>
      <c r="GS7" s="786"/>
      <c r="GT7" s="786"/>
      <c r="GU7" s="786"/>
      <c r="GV7" s="786"/>
      <c r="GW7" s="786"/>
      <c r="GX7" s="786"/>
      <c r="GY7" s="786"/>
      <c r="GZ7" s="786"/>
      <c r="HA7" s="786"/>
      <c r="HB7" s="786"/>
      <c r="HC7" s="786"/>
      <c r="HD7" s="786"/>
      <c r="HE7" s="786"/>
      <c r="HF7" s="786"/>
      <c r="HG7" s="786"/>
      <c r="HH7" s="786"/>
      <c r="HI7" s="786"/>
      <c r="HJ7" s="786"/>
      <c r="HK7" s="786"/>
      <c r="HL7" s="786"/>
      <c r="HM7" s="786"/>
      <c r="HN7" s="786"/>
      <c r="HO7" s="786"/>
      <c r="HP7" s="786"/>
      <c r="HQ7" s="786"/>
      <c r="HR7" s="786"/>
      <c r="HS7" s="786"/>
      <c r="HT7" s="786"/>
      <c r="HU7" s="786"/>
      <c r="HV7" s="786"/>
      <c r="HW7" s="786"/>
      <c r="HX7" s="786"/>
      <c r="HY7" s="786"/>
      <c r="HZ7" s="786"/>
      <c r="IA7" s="786"/>
      <c r="IB7" s="786"/>
      <c r="IC7" s="786"/>
      <c r="ID7" s="786"/>
      <c r="IE7" s="786"/>
      <c r="IF7" s="786"/>
      <c r="IG7" s="786"/>
      <c r="IH7" s="786"/>
      <c r="II7" s="786"/>
      <c r="IJ7" s="786"/>
      <c r="IK7" s="786"/>
      <c r="IL7" s="786"/>
      <c r="IM7" s="786"/>
      <c r="IN7" s="786"/>
      <c r="IO7" s="786"/>
      <c r="IP7" s="786"/>
      <c r="IQ7" s="786"/>
      <c r="IR7" s="786"/>
      <c r="IS7" s="786"/>
      <c r="IT7" s="786"/>
      <c r="IU7" s="786"/>
      <c r="IV7" s="786"/>
    </row>
    <row r="8" spans="1:19" ht="36" customHeight="1" thickTop="1">
      <c r="A8" s="792" t="s">
        <v>272</v>
      </c>
      <c r="B8" s="783" t="s">
        <v>804</v>
      </c>
      <c r="C8" s="793" t="s">
        <v>507</v>
      </c>
      <c r="D8" s="794">
        <v>42522</v>
      </c>
      <c r="E8" s="794">
        <v>42735</v>
      </c>
      <c r="F8" s="795">
        <v>0</v>
      </c>
      <c r="G8" s="795">
        <v>0</v>
      </c>
      <c r="H8" s="795">
        <v>0</v>
      </c>
      <c r="I8" s="795">
        <v>0</v>
      </c>
      <c r="J8" s="795">
        <v>0</v>
      </c>
      <c r="K8" s="795">
        <v>0</v>
      </c>
      <c r="L8" s="796">
        <v>12835</v>
      </c>
      <c r="M8" s="796">
        <v>0</v>
      </c>
      <c r="N8" s="796">
        <v>0</v>
      </c>
      <c r="O8" s="796">
        <v>0</v>
      </c>
      <c r="P8" s="796">
        <v>0</v>
      </c>
      <c r="Q8" s="796">
        <v>0</v>
      </c>
      <c r="R8" s="796">
        <v>0</v>
      </c>
      <c r="S8" s="797">
        <v>0</v>
      </c>
    </row>
    <row r="9" spans="1:19" ht="36" customHeight="1">
      <c r="A9" s="798" t="s">
        <v>280</v>
      </c>
      <c r="B9" s="799" t="s">
        <v>508</v>
      </c>
      <c r="C9" s="800" t="s">
        <v>509</v>
      </c>
      <c r="D9" s="536">
        <v>40736</v>
      </c>
      <c r="E9" s="536">
        <v>48040</v>
      </c>
      <c r="F9" s="537">
        <v>484000</v>
      </c>
      <c r="G9" s="537">
        <v>88985</v>
      </c>
      <c r="H9" s="537">
        <v>0</v>
      </c>
      <c r="I9" s="537">
        <v>0</v>
      </c>
      <c r="J9" s="537">
        <v>12340</v>
      </c>
      <c r="K9" s="537">
        <f>G9+H9-J9</f>
        <v>76645</v>
      </c>
      <c r="L9" s="770">
        <v>2208</v>
      </c>
      <c r="M9" s="770">
        <v>12340</v>
      </c>
      <c r="N9" s="770">
        <v>12340</v>
      </c>
      <c r="O9" s="770">
        <v>12340</v>
      </c>
      <c r="P9" s="770">
        <f>K9-M9-N9-O9</f>
        <v>39625</v>
      </c>
      <c r="Q9" s="770">
        <v>1957</v>
      </c>
      <c r="R9" s="770">
        <v>1621</v>
      </c>
      <c r="S9" s="771">
        <v>1286</v>
      </c>
    </row>
    <row r="10" spans="1:19" ht="36" customHeight="1">
      <c r="A10" s="798" t="s">
        <v>282</v>
      </c>
      <c r="B10" s="799" t="s">
        <v>510</v>
      </c>
      <c r="C10" s="800" t="s">
        <v>509</v>
      </c>
      <c r="D10" s="536">
        <v>41502</v>
      </c>
      <c r="E10" s="536">
        <v>45153</v>
      </c>
      <c r="F10" s="537">
        <v>650000</v>
      </c>
      <c r="G10" s="537">
        <v>277769</v>
      </c>
      <c r="H10" s="537">
        <v>0</v>
      </c>
      <c r="I10" s="537">
        <v>0</v>
      </c>
      <c r="J10" s="537">
        <v>57772</v>
      </c>
      <c r="K10" s="537">
        <f>G10+H10-J10</f>
        <v>219997</v>
      </c>
      <c r="L10" s="770">
        <v>9937</v>
      </c>
      <c r="M10" s="770">
        <v>57772</v>
      </c>
      <c r="N10" s="770">
        <v>57772</v>
      </c>
      <c r="O10" s="770">
        <v>57772</v>
      </c>
      <c r="P10" s="770">
        <f>K10-M10-N10-O10</f>
        <v>46681</v>
      </c>
      <c r="Q10" s="770">
        <v>14326</v>
      </c>
      <c r="R10" s="770">
        <v>12079</v>
      </c>
      <c r="S10" s="771">
        <v>9831</v>
      </c>
    </row>
    <row r="11" spans="1:19" ht="36" customHeight="1">
      <c r="A11" s="798" t="s">
        <v>284</v>
      </c>
      <c r="B11" s="799" t="s">
        <v>511</v>
      </c>
      <c r="C11" s="800" t="s">
        <v>512</v>
      </c>
      <c r="D11" s="536">
        <v>41555</v>
      </c>
      <c r="E11" s="536">
        <v>48859</v>
      </c>
      <c r="F11" s="537">
        <v>200000</v>
      </c>
      <c r="G11" s="537">
        <v>141394</v>
      </c>
      <c r="H11" s="537">
        <v>0</v>
      </c>
      <c r="I11" s="537">
        <v>0</v>
      </c>
      <c r="J11" s="537">
        <v>2251</v>
      </c>
      <c r="K11" s="537">
        <f>G11+H11-J11</f>
        <v>139143</v>
      </c>
      <c r="L11" s="770">
        <v>4762</v>
      </c>
      <c r="M11" s="770">
        <v>9005</v>
      </c>
      <c r="N11" s="770">
        <v>9005</v>
      </c>
      <c r="O11" s="770">
        <v>9005</v>
      </c>
      <c r="P11" s="770">
        <f>K11-M11-N11-O11</f>
        <v>112128</v>
      </c>
      <c r="Q11" s="770">
        <v>5190</v>
      </c>
      <c r="R11" s="770">
        <v>4877</v>
      </c>
      <c r="S11" s="771">
        <v>4565</v>
      </c>
    </row>
    <row r="12" spans="1:19" ht="36" customHeight="1">
      <c r="A12" s="798" t="s">
        <v>286</v>
      </c>
      <c r="B12" s="799" t="s">
        <v>706</v>
      </c>
      <c r="C12" s="800" t="s">
        <v>509</v>
      </c>
      <c r="D12" s="536">
        <v>41759</v>
      </c>
      <c r="E12" s="536">
        <v>49064</v>
      </c>
      <c r="F12" s="537">
        <v>200000</v>
      </c>
      <c r="G12" s="537">
        <v>124927</v>
      </c>
      <c r="H12" s="537">
        <v>44000</v>
      </c>
      <c r="I12" s="537">
        <v>0</v>
      </c>
      <c r="J12" s="537">
        <v>0</v>
      </c>
      <c r="K12" s="537">
        <f>G12+H12-J12</f>
        <v>168927</v>
      </c>
      <c r="L12" s="770">
        <v>4135</v>
      </c>
      <c r="M12" s="770">
        <v>8697</v>
      </c>
      <c r="N12" s="770">
        <v>11596</v>
      </c>
      <c r="O12" s="770">
        <v>11596</v>
      </c>
      <c r="P12" s="770">
        <f>K12-N12-O12-M12</f>
        <v>137038</v>
      </c>
      <c r="Q12" s="770">
        <v>5138</v>
      </c>
      <c r="R12" s="770">
        <v>4855</v>
      </c>
      <c r="S12" s="771">
        <v>4554</v>
      </c>
    </row>
    <row r="13" spans="1:19" ht="36" customHeight="1">
      <c r="A13" s="798" t="s">
        <v>460</v>
      </c>
      <c r="B13" s="799" t="s">
        <v>707</v>
      </c>
      <c r="C13" s="800" t="s">
        <v>507</v>
      </c>
      <c r="D13" s="536">
        <v>41759</v>
      </c>
      <c r="E13" s="536">
        <v>45411</v>
      </c>
      <c r="F13" s="537">
        <v>162350</v>
      </c>
      <c r="G13" s="537">
        <v>151317</v>
      </c>
      <c r="H13" s="537">
        <v>0</v>
      </c>
      <c r="I13" s="537">
        <v>0</v>
      </c>
      <c r="J13" s="537">
        <v>14759</v>
      </c>
      <c r="K13" s="537">
        <f>G13+H13-J13</f>
        <v>136558</v>
      </c>
      <c r="L13" s="770">
        <v>4193</v>
      </c>
      <c r="M13" s="770">
        <v>19679</v>
      </c>
      <c r="N13" s="770">
        <v>19679</v>
      </c>
      <c r="O13" s="770">
        <v>19679</v>
      </c>
      <c r="P13" s="770">
        <f>K13-M13-N13-O13</f>
        <v>77521</v>
      </c>
      <c r="Q13" s="770">
        <v>3996</v>
      </c>
      <c r="R13" s="770">
        <v>3435</v>
      </c>
      <c r="S13" s="771">
        <v>2874</v>
      </c>
    </row>
    <row r="14" spans="1:19" ht="36" customHeight="1" thickBot="1">
      <c r="A14" s="801" t="s">
        <v>708</v>
      </c>
      <c r="B14" s="802" t="s">
        <v>709</v>
      </c>
      <c r="C14" s="803"/>
      <c r="D14" s="804"/>
      <c r="E14" s="804"/>
      <c r="F14" s="538">
        <v>180000</v>
      </c>
      <c r="G14" s="538">
        <v>0</v>
      </c>
      <c r="H14" s="538">
        <v>0</v>
      </c>
      <c r="I14" s="538">
        <v>180000</v>
      </c>
      <c r="J14" s="538">
        <v>0</v>
      </c>
      <c r="K14" s="538">
        <f>I14+J14</f>
        <v>180000</v>
      </c>
      <c r="L14" s="805">
        <v>2030</v>
      </c>
      <c r="M14" s="805">
        <v>180000</v>
      </c>
      <c r="N14" s="805">
        <v>0</v>
      </c>
      <c r="O14" s="805">
        <v>0</v>
      </c>
      <c r="P14" s="805">
        <v>0</v>
      </c>
      <c r="Q14" s="805">
        <v>3887</v>
      </c>
      <c r="R14" s="805">
        <v>0</v>
      </c>
      <c r="S14" s="806">
        <v>0</v>
      </c>
    </row>
    <row r="15" spans="1:256" ht="36" customHeight="1" thickBot="1" thickTop="1">
      <c r="A15" s="807" t="s">
        <v>513</v>
      </c>
      <c r="B15" s="1247" t="s">
        <v>514</v>
      </c>
      <c r="C15" s="1248"/>
      <c r="D15" s="1248"/>
      <c r="E15" s="1248"/>
      <c r="F15" s="1249"/>
      <c r="G15" s="808">
        <f aca="true" t="shared" si="0" ref="G15:N15">SUM(G8:G14)</f>
        <v>784392</v>
      </c>
      <c r="H15" s="808">
        <f t="shared" si="0"/>
        <v>44000</v>
      </c>
      <c r="I15" s="808">
        <f t="shared" si="0"/>
        <v>180000</v>
      </c>
      <c r="J15" s="808">
        <f t="shared" si="0"/>
        <v>87122</v>
      </c>
      <c r="K15" s="808">
        <f t="shared" si="0"/>
        <v>921270</v>
      </c>
      <c r="L15" s="808">
        <f t="shared" si="0"/>
        <v>40100</v>
      </c>
      <c r="M15" s="808">
        <f t="shared" si="0"/>
        <v>287493</v>
      </c>
      <c r="N15" s="808">
        <f t="shared" si="0"/>
        <v>110392</v>
      </c>
      <c r="O15" s="808">
        <f>SUM(O8:O13)</f>
        <v>110392</v>
      </c>
      <c r="P15" s="808">
        <f>SUM(P8:P13)</f>
        <v>412993</v>
      </c>
      <c r="Q15" s="808">
        <f>SUM(Q8:Q14)</f>
        <v>34494</v>
      </c>
      <c r="R15" s="808">
        <f>SUM(R8:R14)</f>
        <v>26867</v>
      </c>
      <c r="S15" s="809">
        <f>SUM(S8:S14)</f>
        <v>23110</v>
      </c>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c r="CA15" s="784"/>
      <c r="CB15" s="784"/>
      <c r="CC15" s="784"/>
      <c r="CD15" s="784"/>
      <c r="CE15" s="784"/>
      <c r="CF15" s="784"/>
      <c r="CG15" s="784"/>
      <c r="CH15" s="784"/>
      <c r="CI15" s="784"/>
      <c r="CJ15" s="784"/>
      <c r="CK15" s="784"/>
      <c r="CL15" s="784"/>
      <c r="CM15" s="784"/>
      <c r="CN15" s="784"/>
      <c r="CO15" s="784"/>
      <c r="CP15" s="784"/>
      <c r="CQ15" s="784"/>
      <c r="CR15" s="784"/>
      <c r="CS15" s="784"/>
      <c r="CT15" s="784"/>
      <c r="CU15" s="784"/>
      <c r="CV15" s="784"/>
      <c r="CW15" s="784"/>
      <c r="CX15" s="784"/>
      <c r="CY15" s="784"/>
      <c r="CZ15" s="784"/>
      <c r="DA15" s="784"/>
      <c r="DB15" s="784"/>
      <c r="DC15" s="784"/>
      <c r="DD15" s="784"/>
      <c r="DE15" s="784"/>
      <c r="DF15" s="784"/>
      <c r="DG15" s="784"/>
      <c r="DH15" s="784"/>
      <c r="DI15" s="784"/>
      <c r="DJ15" s="784"/>
      <c r="DK15" s="784"/>
      <c r="DL15" s="784"/>
      <c r="DM15" s="784"/>
      <c r="DN15" s="784"/>
      <c r="DO15" s="784"/>
      <c r="DP15" s="784"/>
      <c r="DQ15" s="784"/>
      <c r="DR15" s="784"/>
      <c r="DS15" s="784"/>
      <c r="DT15" s="784"/>
      <c r="DU15" s="784"/>
      <c r="DV15" s="784"/>
      <c r="DW15" s="784"/>
      <c r="DX15" s="784"/>
      <c r="DY15" s="784"/>
      <c r="DZ15" s="784"/>
      <c r="EA15" s="784"/>
      <c r="EB15" s="784"/>
      <c r="EC15" s="784"/>
      <c r="ED15" s="784"/>
      <c r="EE15" s="784"/>
      <c r="EF15" s="784"/>
      <c r="EG15" s="784"/>
      <c r="EH15" s="784"/>
      <c r="EI15" s="784"/>
      <c r="EJ15" s="784"/>
      <c r="EK15" s="784"/>
      <c r="EL15" s="784"/>
      <c r="EM15" s="784"/>
      <c r="EN15" s="784"/>
      <c r="EO15" s="784"/>
      <c r="EP15" s="784"/>
      <c r="EQ15" s="784"/>
      <c r="ER15" s="784"/>
      <c r="ES15" s="784"/>
      <c r="ET15" s="784"/>
      <c r="EU15" s="784"/>
      <c r="EV15" s="784"/>
      <c r="EW15" s="784"/>
      <c r="EX15" s="784"/>
      <c r="EY15" s="784"/>
      <c r="EZ15" s="784"/>
      <c r="FA15" s="784"/>
      <c r="FB15" s="784"/>
      <c r="FC15" s="784"/>
      <c r="FD15" s="784"/>
      <c r="FE15" s="784"/>
      <c r="FF15" s="784"/>
      <c r="FG15" s="784"/>
      <c r="FH15" s="784"/>
      <c r="FI15" s="784"/>
      <c r="FJ15" s="784"/>
      <c r="FK15" s="784"/>
      <c r="FL15" s="784"/>
      <c r="FM15" s="784"/>
      <c r="FN15" s="784"/>
      <c r="FO15" s="784"/>
      <c r="FP15" s="784"/>
      <c r="FQ15" s="784"/>
      <c r="FR15" s="784"/>
      <c r="FS15" s="784"/>
      <c r="FT15" s="784"/>
      <c r="FU15" s="784"/>
      <c r="FV15" s="784"/>
      <c r="FW15" s="784"/>
      <c r="FX15" s="784"/>
      <c r="FY15" s="784"/>
      <c r="FZ15" s="784"/>
      <c r="GA15" s="784"/>
      <c r="GB15" s="784"/>
      <c r="GC15" s="784"/>
      <c r="GD15" s="784"/>
      <c r="GE15" s="784"/>
      <c r="GF15" s="784"/>
      <c r="GG15" s="784"/>
      <c r="GH15" s="784"/>
      <c r="GI15" s="784"/>
      <c r="GJ15" s="784"/>
      <c r="GK15" s="784"/>
      <c r="GL15" s="784"/>
      <c r="GM15" s="784"/>
      <c r="GN15" s="784"/>
      <c r="GO15" s="784"/>
      <c r="GP15" s="784"/>
      <c r="GQ15" s="784"/>
      <c r="GR15" s="784"/>
      <c r="GS15" s="784"/>
      <c r="GT15" s="784"/>
      <c r="GU15" s="784"/>
      <c r="GV15" s="784"/>
      <c r="GW15" s="784"/>
      <c r="GX15" s="784"/>
      <c r="GY15" s="784"/>
      <c r="GZ15" s="784"/>
      <c r="HA15" s="784"/>
      <c r="HB15" s="784"/>
      <c r="HC15" s="784"/>
      <c r="HD15" s="784"/>
      <c r="HE15" s="784"/>
      <c r="HF15" s="784"/>
      <c r="HG15" s="784"/>
      <c r="HH15" s="784"/>
      <c r="HI15" s="784"/>
      <c r="HJ15" s="784"/>
      <c r="HK15" s="784"/>
      <c r="HL15" s="784"/>
      <c r="HM15" s="784"/>
      <c r="HN15" s="784"/>
      <c r="HO15" s="784"/>
      <c r="HP15" s="784"/>
      <c r="HQ15" s="784"/>
      <c r="HR15" s="784"/>
      <c r="HS15" s="784"/>
      <c r="HT15" s="784"/>
      <c r="HU15" s="784"/>
      <c r="HV15" s="784"/>
      <c r="HW15" s="784"/>
      <c r="HX15" s="784"/>
      <c r="HY15" s="784"/>
      <c r="HZ15" s="784"/>
      <c r="IA15" s="784"/>
      <c r="IB15" s="784"/>
      <c r="IC15" s="784"/>
      <c r="ID15" s="784"/>
      <c r="IE15" s="784"/>
      <c r="IF15" s="784"/>
      <c r="IG15" s="784"/>
      <c r="IH15" s="784"/>
      <c r="II15" s="784"/>
      <c r="IJ15" s="784"/>
      <c r="IK15" s="784"/>
      <c r="IL15" s="784"/>
      <c r="IM15" s="784"/>
      <c r="IN15" s="784"/>
      <c r="IO15" s="784"/>
      <c r="IP15" s="784"/>
      <c r="IQ15" s="784"/>
      <c r="IR15" s="784"/>
      <c r="IS15" s="784"/>
      <c r="IT15" s="784"/>
      <c r="IU15" s="784"/>
      <c r="IV15" s="784"/>
    </row>
    <row r="17" ht="15">
      <c r="C17" s="812"/>
    </row>
    <row r="18" spans="1:19" ht="15">
      <c r="A18" s="813"/>
      <c r="B18" s="813"/>
      <c r="C18" s="814"/>
      <c r="D18" s="813"/>
      <c r="E18" s="813"/>
      <c r="F18" s="813"/>
      <c r="G18" s="813"/>
      <c r="H18" s="813"/>
      <c r="I18" s="813"/>
      <c r="J18" s="813"/>
      <c r="K18" s="813"/>
      <c r="L18" s="813"/>
      <c r="M18" s="813"/>
      <c r="N18" s="813"/>
      <c r="O18" s="813"/>
      <c r="P18" s="813"/>
      <c r="Q18" s="813"/>
      <c r="R18" s="813"/>
      <c r="S18" s="813"/>
    </row>
    <row r="19" ht="15">
      <c r="C19" s="812"/>
    </row>
    <row r="20" ht="15">
      <c r="C20" s="812"/>
    </row>
  </sheetData>
  <sheetProtection/>
  <mergeCells count="8">
    <mergeCell ref="A7:B7"/>
    <mergeCell ref="B15:F15"/>
    <mergeCell ref="A1:D1"/>
    <mergeCell ref="A2:S2"/>
    <mergeCell ref="A3:S3"/>
    <mergeCell ref="A4:S4"/>
    <mergeCell ref="R5:S5"/>
    <mergeCell ref="A6:B6"/>
  </mergeCells>
  <printOptions horizontalCentered="1"/>
  <pageMargins left="0.7086614173228347" right="0.7086614173228347" top="1.141732283464567"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IV24"/>
  <sheetViews>
    <sheetView zoomScalePageLayoutView="0" workbookViewId="0" topLeftCell="A1">
      <selection activeCell="A1" sqref="A1"/>
    </sheetView>
  </sheetViews>
  <sheetFormatPr defaultColWidth="3.00390625" defaultRowHeight="12.75"/>
  <cols>
    <col min="1" max="1" width="3.00390625" style="1078" bestFit="1" customWidth="1"/>
    <col min="2" max="2" width="5.125" style="1056" customWidth="1"/>
    <col min="3" max="3" width="6.875" style="1070" customWidth="1"/>
    <col min="4" max="4" width="3.875" style="1071" bestFit="1" customWidth="1"/>
    <col min="5" max="5" width="51.125" style="1068" bestFit="1" customWidth="1"/>
    <col min="6" max="6" width="20.75390625" style="1057" customWidth="1"/>
    <col min="7" max="254" width="8.00390625" style="1068" customWidth="1"/>
    <col min="255" max="255" width="3.00390625" style="1068" bestFit="1" customWidth="1"/>
  </cols>
  <sheetData>
    <row r="1" spans="2:256" ht="30" customHeight="1">
      <c r="B1" s="1255" t="s">
        <v>865</v>
      </c>
      <c r="C1" s="1255"/>
      <c r="D1" s="1255"/>
      <c r="E1" s="1255"/>
      <c r="F1" s="1079"/>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1080"/>
      <c r="AO1" s="1080"/>
      <c r="AP1" s="1080"/>
      <c r="AQ1" s="1080"/>
      <c r="AR1" s="1080"/>
      <c r="AS1" s="1080"/>
      <c r="AT1" s="1080"/>
      <c r="AU1" s="1080"/>
      <c r="AV1" s="1080"/>
      <c r="AW1" s="1080"/>
      <c r="AX1" s="1080"/>
      <c r="AY1" s="1080"/>
      <c r="AZ1" s="1080"/>
      <c r="BA1" s="1080"/>
      <c r="BB1" s="1080"/>
      <c r="BC1" s="1080"/>
      <c r="BD1" s="1080"/>
      <c r="BE1" s="1080"/>
      <c r="BF1" s="1080"/>
      <c r="BG1" s="1080"/>
      <c r="BH1" s="1080"/>
      <c r="BI1" s="1080"/>
      <c r="BJ1" s="1080"/>
      <c r="BK1" s="1080"/>
      <c r="BL1" s="1080"/>
      <c r="BM1" s="1080"/>
      <c r="BN1" s="1080"/>
      <c r="BO1" s="1080"/>
      <c r="BP1" s="1080"/>
      <c r="BQ1" s="1080"/>
      <c r="BR1" s="1080"/>
      <c r="BS1" s="1080"/>
      <c r="BT1" s="1080"/>
      <c r="BU1" s="1080"/>
      <c r="BV1" s="1080"/>
      <c r="BW1" s="1080"/>
      <c r="BX1" s="1080"/>
      <c r="BY1" s="1080"/>
      <c r="BZ1" s="1080"/>
      <c r="CA1" s="1080"/>
      <c r="CB1" s="1080"/>
      <c r="CC1" s="1080"/>
      <c r="CD1" s="1080"/>
      <c r="CE1" s="1080"/>
      <c r="CF1" s="1080"/>
      <c r="CG1" s="1080"/>
      <c r="CH1" s="1080"/>
      <c r="CI1" s="1080"/>
      <c r="CJ1" s="1080"/>
      <c r="CK1" s="1080"/>
      <c r="CL1" s="1080"/>
      <c r="CM1" s="1080"/>
      <c r="CN1" s="1080"/>
      <c r="CO1" s="1080"/>
      <c r="CP1" s="1080"/>
      <c r="CQ1" s="1080"/>
      <c r="CR1" s="1080"/>
      <c r="CS1" s="1080"/>
      <c r="CT1" s="1080"/>
      <c r="CU1" s="1080"/>
      <c r="CV1" s="1080"/>
      <c r="CW1" s="1080"/>
      <c r="CX1" s="1080"/>
      <c r="CY1" s="1080"/>
      <c r="CZ1" s="1080"/>
      <c r="DA1" s="1080"/>
      <c r="DB1" s="1080"/>
      <c r="DC1" s="1080"/>
      <c r="DD1" s="1080"/>
      <c r="DE1" s="1080"/>
      <c r="DF1" s="1080"/>
      <c r="DG1" s="1080"/>
      <c r="DH1" s="1080"/>
      <c r="DI1" s="1080"/>
      <c r="DJ1" s="1080"/>
      <c r="DK1" s="1080"/>
      <c r="DL1" s="1080"/>
      <c r="DM1" s="1080"/>
      <c r="DN1" s="1080"/>
      <c r="DO1" s="1080"/>
      <c r="DP1" s="1080"/>
      <c r="DQ1" s="1080"/>
      <c r="DR1" s="1080"/>
      <c r="DS1" s="1080"/>
      <c r="DT1" s="1080"/>
      <c r="DU1" s="1080"/>
      <c r="DV1" s="1080"/>
      <c r="DW1" s="1080"/>
      <c r="DX1" s="1080"/>
      <c r="DY1" s="1080"/>
      <c r="DZ1" s="1080"/>
      <c r="EA1" s="1080"/>
      <c r="EB1" s="1080"/>
      <c r="EC1" s="1080"/>
      <c r="ED1" s="1080"/>
      <c r="EE1" s="1080"/>
      <c r="EF1" s="1080"/>
      <c r="EG1" s="1080"/>
      <c r="EH1" s="1080"/>
      <c r="EI1" s="1080"/>
      <c r="EJ1" s="1080"/>
      <c r="EK1" s="1080"/>
      <c r="EL1" s="1080"/>
      <c r="EM1" s="1080"/>
      <c r="EN1" s="1080"/>
      <c r="EO1" s="1080"/>
      <c r="EP1" s="1080"/>
      <c r="EQ1" s="1080"/>
      <c r="ER1" s="1080"/>
      <c r="ES1" s="1080"/>
      <c r="ET1" s="1080"/>
      <c r="EU1" s="1080"/>
      <c r="EV1" s="1080"/>
      <c r="EW1" s="1080"/>
      <c r="EX1" s="1080"/>
      <c r="EY1" s="1080"/>
      <c r="EZ1" s="1080"/>
      <c r="FA1" s="1080"/>
      <c r="FB1" s="1080"/>
      <c r="FC1" s="1080"/>
      <c r="FD1" s="1080"/>
      <c r="FE1" s="1080"/>
      <c r="FF1" s="1080"/>
      <c r="FG1" s="1080"/>
      <c r="FH1" s="1080"/>
      <c r="FI1" s="1080"/>
      <c r="FJ1" s="1080"/>
      <c r="FK1" s="1080"/>
      <c r="FL1" s="1080"/>
      <c r="FM1" s="1080"/>
      <c r="FN1" s="1080"/>
      <c r="FO1" s="1080"/>
      <c r="FP1" s="1080"/>
      <c r="FQ1" s="1080"/>
      <c r="FR1" s="1080"/>
      <c r="FS1" s="1080"/>
      <c r="FT1" s="1080"/>
      <c r="FU1" s="1080"/>
      <c r="FV1" s="1080"/>
      <c r="FW1" s="1080"/>
      <c r="FX1" s="1080"/>
      <c r="FY1" s="1080"/>
      <c r="FZ1" s="1080"/>
      <c r="GA1" s="1080"/>
      <c r="GB1" s="1080"/>
      <c r="GC1" s="1080"/>
      <c r="GD1" s="1080"/>
      <c r="GE1" s="1080"/>
      <c r="GF1" s="1080"/>
      <c r="GG1" s="1080"/>
      <c r="GH1" s="1080"/>
      <c r="GI1" s="1080"/>
      <c r="GJ1" s="1080"/>
      <c r="GK1" s="1080"/>
      <c r="GL1" s="1080"/>
      <c r="GM1" s="1080"/>
      <c r="GN1" s="1080"/>
      <c r="GO1" s="1080"/>
      <c r="GP1" s="1080"/>
      <c r="GQ1" s="1080"/>
      <c r="GR1" s="1080"/>
      <c r="GS1" s="1080"/>
      <c r="GT1" s="1080"/>
      <c r="GU1" s="1080"/>
      <c r="GV1" s="1080"/>
      <c r="GW1" s="1080"/>
      <c r="GX1" s="1080"/>
      <c r="GY1" s="1080"/>
      <c r="GZ1" s="1080"/>
      <c r="HA1" s="1080"/>
      <c r="HB1" s="1080"/>
      <c r="HC1" s="1080"/>
      <c r="HD1" s="1080"/>
      <c r="HE1" s="1080"/>
      <c r="HF1" s="1080"/>
      <c r="HG1" s="1080"/>
      <c r="HH1" s="1080"/>
      <c r="HI1" s="1080"/>
      <c r="HJ1" s="1080"/>
      <c r="HK1" s="1080"/>
      <c r="HL1" s="1080"/>
      <c r="HM1" s="1080"/>
      <c r="HN1" s="1080"/>
      <c r="HO1" s="1080"/>
      <c r="HP1" s="1080"/>
      <c r="HQ1" s="1080"/>
      <c r="HR1" s="1080"/>
      <c r="HS1" s="1080"/>
      <c r="HT1" s="1080"/>
      <c r="HU1" s="1080"/>
      <c r="HV1" s="1080"/>
      <c r="HW1" s="1080"/>
      <c r="HX1" s="1080"/>
      <c r="HY1" s="1080"/>
      <c r="HZ1" s="1080"/>
      <c r="IA1" s="1080"/>
      <c r="IB1" s="1080"/>
      <c r="IC1" s="1080"/>
      <c r="ID1" s="1080"/>
      <c r="IE1" s="1080"/>
      <c r="IF1" s="1080"/>
      <c r="IG1" s="1080"/>
      <c r="IH1" s="1080"/>
      <c r="II1" s="1080"/>
      <c r="IJ1" s="1080"/>
      <c r="IK1" s="1080"/>
      <c r="IL1" s="1080"/>
      <c r="IM1" s="1080"/>
      <c r="IN1" s="1080"/>
      <c r="IO1" s="1080"/>
      <c r="IP1" s="1080"/>
      <c r="IQ1" s="1080"/>
      <c r="IR1" s="1080"/>
      <c r="IS1" s="1080"/>
      <c r="IT1" s="1080"/>
      <c r="IU1" s="1080"/>
      <c r="IV1" s="1081"/>
    </row>
    <row r="2" spans="2:256" ht="30" customHeight="1">
      <c r="B2" s="1256" t="s">
        <v>834</v>
      </c>
      <c r="C2" s="1256"/>
      <c r="D2" s="1256"/>
      <c r="E2" s="1256"/>
      <c r="F2" s="1256"/>
      <c r="G2" s="1069"/>
      <c r="H2" s="1069"/>
      <c r="I2" s="1069"/>
      <c r="J2" s="1069"/>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c r="AT2" s="1069"/>
      <c r="AU2" s="1069"/>
      <c r="AV2" s="1069"/>
      <c r="AW2" s="1069"/>
      <c r="AX2" s="1069"/>
      <c r="AY2" s="1069"/>
      <c r="AZ2" s="1069"/>
      <c r="BA2" s="1069"/>
      <c r="BB2" s="1069"/>
      <c r="BC2" s="1069"/>
      <c r="BD2" s="1069"/>
      <c r="BE2" s="1069"/>
      <c r="BF2" s="1069"/>
      <c r="BG2" s="1069"/>
      <c r="BH2" s="1069"/>
      <c r="BI2" s="1069"/>
      <c r="BJ2" s="1069"/>
      <c r="BK2" s="1069"/>
      <c r="BL2" s="1069"/>
      <c r="BM2" s="1069"/>
      <c r="BN2" s="1069"/>
      <c r="BO2" s="1069"/>
      <c r="BP2" s="1069"/>
      <c r="BQ2" s="1069"/>
      <c r="BR2" s="1069"/>
      <c r="BS2" s="1069"/>
      <c r="BT2" s="1069"/>
      <c r="BU2" s="1069"/>
      <c r="BV2" s="1069"/>
      <c r="BW2" s="1069"/>
      <c r="BX2" s="1069"/>
      <c r="BY2" s="1069"/>
      <c r="BZ2" s="1069"/>
      <c r="CA2" s="1069"/>
      <c r="CB2" s="1069"/>
      <c r="CC2" s="1069"/>
      <c r="CD2" s="1069"/>
      <c r="CE2" s="1069"/>
      <c r="CF2" s="1069"/>
      <c r="CG2" s="1069"/>
      <c r="CH2" s="1069"/>
      <c r="CI2" s="1069"/>
      <c r="CJ2" s="1069"/>
      <c r="CK2" s="1069"/>
      <c r="CL2" s="1069"/>
      <c r="CM2" s="1069"/>
      <c r="CN2" s="1069"/>
      <c r="CO2" s="1069"/>
      <c r="CP2" s="1069"/>
      <c r="CQ2" s="1069"/>
      <c r="CR2" s="1069"/>
      <c r="CS2" s="1069"/>
      <c r="CT2" s="1069"/>
      <c r="CU2" s="1069"/>
      <c r="CV2" s="1069"/>
      <c r="CW2" s="1069"/>
      <c r="CX2" s="1069"/>
      <c r="CY2" s="1069"/>
      <c r="CZ2" s="1069"/>
      <c r="DA2" s="1069"/>
      <c r="DB2" s="1069"/>
      <c r="DC2" s="1069"/>
      <c r="DD2" s="1069"/>
      <c r="DE2" s="1069"/>
      <c r="DF2" s="1069"/>
      <c r="DG2" s="1069"/>
      <c r="DH2" s="1069"/>
      <c r="DI2" s="1069"/>
      <c r="DJ2" s="1069"/>
      <c r="DK2" s="1069"/>
      <c r="DL2" s="1069"/>
      <c r="DM2" s="1069"/>
      <c r="DN2" s="1069"/>
      <c r="DO2" s="1069"/>
      <c r="DP2" s="1069"/>
      <c r="DQ2" s="1069"/>
      <c r="DR2" s="1069"/>
      <c r="DS2" s="1069"/>
      <c r="DT2" s="1069"/>
      <c r="DU2" s="1069"/>
      <c r="DV2" s="1069"/>
      <c r="DW2" s="1069"/>
      <c r="DX2" s="1069"/>
      <c r="DY2" s="1069"/>
      <c r="DZ2" s="1069"/>
      <c r="EA2" s="1069"/>
      <c r="EB2" s="1069"/>
      <c r="EC2" s="1069"/>
      <c r="ED2" s="1069"/>
      <c r="EE2" s="1069"/>
      <c r="EF2" s="1069"/>
      <c r="EG2" s="1069"/>
      <c r="EH2" s="1069"/>
      <c r="EI2" s="1069"/>
      <c r="EJ2" s="1069"/>
      <c r="EK2" s="1069"/>
      <c r="EL2" s="1069"/>
      <c r="EM2" s="1069"/>
      <c r="EN2" s="1069"/>
      <c r="EO2" s="1069"/>
      <c r="EP2" s="1069"/>
      <c r="EQ2" s="1069"/>
      <c r="ER2" s="1069"/>
      <c r="ES2" s="1069"/>
      <c r="ET2" s="1069"/>
      <c r="EU2" s="1069"/>
      <c r="EV2" s="1069"/>
      <c r="EW2" s="1069"/>
      <c r="EX2" s="1069"/>
      <c r="EY2" s="1069"/>
      <c r="EZ2" s="1069"/>
      <c r="FA2" s="1069"/>
      <c r="FB2" s="1069"/>
      <c r="FC2" s="1069"/>
      <c r="FD2" s="1069"/>
      <c r="FE2" s="1069"/>
      <c r="FF2" s="1069"/>
      <c r="FG2" s="1069"/>
      <c r="FH2" s="1069"/>
      <c r="FI2" s="1069"/>
      <c r="FJ2" s="1069"/>
      <c r="FK2" s="1069"/>
      <c r="FL2" s="1069"/>
      <c r="FM2" s="1069"/>
      <c r="FN2" s="1069"/>
      <c r="FO2" s="1069"/>
      <c r="FP2" s="1069"/>
      <c r="FQ2" s="1069"/>
      <c r="FR2" s="1069"/>
      <c r="FS2" s="1069"/>
      <c r="FT2" s="1069"/>
      <c r="FU2" s="1069"/>
      <c r="FV2" s="1069"/>
      <c r="FW2" s="1069"/>
      <c r="FX2" s="1069"/>
      <c r="FY2" s="1069"/>
      <c r="FZ2" s="1069"/>
      <c r="GA2" s="1069"/>
      <c r="GB2" s="1069"/>
      <c r="GC2" s="1069"/>
      <c r="GD2" s="1069"/>
      <c r="GE2" s="1069"/>
      <c r="GF2" s="1069"/>
      <c r="GG2" s="1069"/>
      <c r="GH2" s="1069"/>
      <c r="GI2" s="1069"/>
      <c r="GJ2" s="1069"/>
      <c r="GK2" s="1069"/>
      <c r="GL2" s="1069"/>
      <c r="GM2" s="1069"/>
      <c r="GN2" s="1069"/>
      <c r="GO2" s="1069"/>
      <c r="GP2" s="1069"/>
      <c r="GQ2" s="1069"/>
      <c r="GR2" s="1069"/>
      <c r="GS2" s="1069"/>
      <c r="GT2" s="1069"/>
      <c r="GU2" s="1069"/>
      <c r="GV2" s="1069"/>
      <c r="GW2" s="1069"/>
      <c r="GX2" s="1069"/>
      <c r="GY2" s="1069"/>
      <c r="GZ2" s="1069"/>
      <c r="HA2" s="1069"/>
      <c r="HB2" s="1069"/>
      <c r="HC2" s="1069"/>
      <c r="HD2" s="1069"/>
      <c r="HE2" s="1069"/>
      <c r="HF2" s="1069"/>
      <c r="HG2" s="1069"/>
      <c r="HH2" s="1069"/>
      <c r="HI2" s="1069"/>
      <c r="HJ2" s="1069"/>
      <c r="HK2" s="1069"/>
      <c r="HL2" s="1069"/>
      <c r="HM2" s="1069"/>
      <c r="HN2" s="1069"/>
      <c r="HO2" s="1069"/>
      <c r="HP2" s="1069"/>
      <c r="HQ2" s="1069"/>
      <c r="HR2" s="1069"/>
      <c r="HS2" s="1069"/>
      <c r="HT2" s="1069"/>
      <c r="HU2" s="1069"/>
      <c r="HV2" s="1069"/>
      <c r="HW2" s="1069"/>
      <c r="HX2" s="1069"/>
      <c r="HY2" s="1069"/>
      <c r="HZ2" s="1069"/>
      <c r="IA2" s="1069"/>
      <c r="IB2" s="1069"/>
      <c r="IC2" s="1069"/>
      <c r="ID2" s="1069"/>
      <c r="IE2" s="1069"/>
      <c r="IF2" s="1069"/>
      <c r="IG2" s="1069"/>
      <c r="IH2" s="1069"/>
      <c r="II2" s="1069"/>
      <c r="IJ2" s="1069"/>
      <c r="IK2" s="1069"/>
      <c r="IL2" s="1069"/>
      <c r="IM2" s="1069"/>
      <c r="IN2" s="1069"/>
      <c r="IO2" s="1069"/>
      <c r="IP2" s="1069"/>
      <c r="IQ2" s="1069"/>
      <c r="IR2" s="1069"/>
      <c r="IS2" s="1069"/>
      <c r="IT2" s="1069"/>
      <c r="IU2" s="1069"/>
      <c r="IV2" s="1082"/>
    </row>
    <row r="3" spans="2:6" ht="12.75">
      <c r="B3" s="1257" t="s">
        <v>835</v>
      </c>
      <c r="C3" s="1257"/>
      <c r="D3" s="1257"/>
      <c r="E3" s="1257"/>
      <c r="F3" s="1257"/>
    </row>
    <row r="4" spans="2:6" ht="36" customHeight="1">
      <c r="B4" s="1258" t="s">
        <v>836</v>
      </c>
      <c r="C4" s="1258"/>
      <c r="D4" s="1258"/>
      <c r="E4" s="1258"/>
      <c r="F4" s="1258"/>
    </row>
    <row r="5" spans="2:256" ht="30" customHeight="1">
      <c r="B5" s="1259" t="s">
        <v>2</v>
      </c>
      <c r="C5" s="1259"/>
      <c r="D5" s="1259"/>
      <c r="E5" s="1259"/>
      <c r="F5" s="1083" t="s">
        <v>4</v>
      </c>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58"/>
      <c r="DE5" s="1058"/>
      <c r="DF5" s="1058"/>
      <c r="DG5" s="1058"/>
      <c r="DH5" s="1058"/>
      <c r="DI5" s="1058"/>
      <c r="DJ5" s="1058"/>
      <c r="DK5" s="1058"/>
      <c r="DL5" s="1058"/>
      <c r="DM5" s="1058"/>
      <c r="DN5" s="1058"/>
      <c r="DO5" s="1058"/>
      <c r="DP5" s="1058"/>
      <c r="DQ5" s="1058"/>
      <c r="DR5" s="1058"/>
      <c r="DS5" s="1058"/>
      <c r="DT5" s="1058"/>
      <c r="DU5" s="1058"/>
      <c r="DV5" s="1058"/>
      <c r="DW5" s="1058"/>
      <c r="DX5" s="1058"/>
      <c r="DY5" s="1058"/>
      <c r="DZ5" s="1058"/>
      <c r="EA5" s="1058"/>
      <c r="EB5" s="1058"/>
      <c r="EC5" s="1058"/>
      <c r="ED5" s="1058"/>
      <c r="EE5" s="1058"/>
      <c r="EF5" s="1058"/>
      <c r="EG5" s="1058"/>
      <c r="EH5" s="1058"/>
      <c r="EI5" s="1058"/>
      <c r="EJ5" s="1058"/>
      <c r="EK5" s="1058"/>
      <c r="EL5" s="1058"/>
      <c r="EM5" s="1058"/>
      <c r="EN5" s="1058"/>
      <c r="EO5" s="1058"/>
      <c r="EP5" s="1058"/>
      <c r="EQ5" s="1058"/>
      <c r="ER5" s="1058"/>
      <c r="ES5" s="1058"/>
      <c r="ET5" s="1058"/>
      <c r="EU5" s="1058"/>
      <c r="EV5" s="1058"/>
      <c r="EW5" s="1058"/>
      <c r="EX5" s="1058"/>
      <c r="EY5" s="1058"/>
      <c r="EZ5" s="1058"/>
      <c r="FA5" s="1058"/>
      <c r="FB5" s="1058"/>
      <c r="FC5" s="1058"/>
      <c r="FD5" s="1058"/>
      <c r="FE5" s="1058"/>
      <c r="FF5" s="1058"/>
      <c r="FG5" s="1058"/>
      <c r="FH5" s="1058"/>
      <c r="FI5" s="1058"/>
      <c r="FJ5" s="1058"/>
      <c r="FK5" s="1058"/>
      <c r="FL5" s="1058"/>
      <c r="FM5" s="1058"/>
      <c r="FN5" s="1058"/>
      <c r="FO5" s="1058"/>
      <c r="FP5" s="1058"/>
      <c r="FQ5" s="1058"/>
      <c r="FR5" s="1058"/>
      <c r="FS5" s="1058"/>
      <c r="FT5" s="1058"/>
      <c r="FU5" s="1058"/>
      <c r="FV5" s="1058"/>
      <c r="FW5" s="1058"/>
      <c r="FX5" s="1058"/>
      <c r="FY5" s="1058"/>
      <c r="FZ5" s="1058"/>
      <c r="GA5" s="1058"/>
      <c r="GB5" s="1058"/>
      <c r="GC5" s="1058"/>
      <c r="GD5" s="1058"/>
      <c r="GE5" s="1058"/>
      <c r="GF5" s="1058"/>
      <c r="GG5" s="1058"/>
      <c r="GH5" s="1058"/>
      <c r="GI5" s="1058"/>
      <c r="GJ5" s="1058"/>
      <c r="GK5" s="1058"/>
      <c r="GL5" s="1058"/>
      <c r="GM5" s="1058"/>
      <c r="GN5" s="1058"/>
      <c r="GO5" s="1058"/>
      <c r="GP5" s="1058"/>
      <c r="GQ5" s="1058"/>
      <c r="GR5" s="1058"/>
      <c r="GS5" s="1058"/>
      <c r="GT5" s="1058"/>
      <c r="GU5" s="1058"/>
      <c r="GV5" s="1058"/>
      <c r="GW5" s="1058"/>
      <c r="GX5" s="1058"/>
      <c r="GY5" s="1058"/>
      <c r="GZ5" s="1058"/>
      <c r="HA5" s="1058"/>
      <c r="HB5" s="1058"/>
      <c r="HC5" s="1058"/>
      <c r="HD5" s="1058"/>
      <c r="HE5" s="1058"/>
      <c r="HF5" s="1058"/>
      <c r="HG5" s="1058"/>
      <c r="HH5" s="1058"/>
      <c r="HI5" s="1058"/>
      <c r="HJ5" s="1058"/>
      <c r="HK5" s="1058"/>
      <c r="HL5" s="1058"/>
      <c r="HM5" s="1058"/>
      <c r="HN5" s="1058"/>
      <c r="HO5" s="1058"/>
      <c r="HP5" s="1058"/>
      <c r="HQ5" s="1058"/>
      <c r="HR5" s="1058"/>
      <c r="HS5" s="1058"/>
      <c r="HT5" s="1058"/>
      <c r="HU5" s="1058"/>
      <c r="HV5" s="1058"/>
      <c r="HW5" s="1058"/>
      <c r="HX5" s="1058"/>
      <c r="HY5" s="1058"/>
      <c r="HZ5" s="1058"/>
      <c r="IA5" s="1058"/>
      <c r="IB5" s="1058"/>
      <c r="IC5" s="1058"/>
      <c r="ID5" s="1058"/>
      <c r="IE5" s="1058"/>
      <c r="IF5" s="1058"/>
      <c r="IG5" s="1058"/>
      <c r="IH5" s="1058"/>
      <c r="II5" s="1058"/>
      <c r="IJ5" s="1058"/>
      <c r="IK5" s="1058"/>
      <c r="IL5" s="1058"/>
      <c r="IM5" s="1058"/>
      <c r="IN5" s="1058"/>
      <c r="IO5" s="1058"/>
      <c r="IP5" s="1058"/>
      <c r="IQ5" s="1058"/>
      <c r="IR5" s="1058"/>
      <c r="IS5" s="1058"/>
      <c r="IT5" s="1058"/>
      <c r="IU5" s="1058"/>
      <c r="IV5" s="1082"/>
    </row>
    <row r="6" spans="2:6" ht="60" customHeight="1" thickBot="1">
      <c r="B6" s="1263" t="s">
        <v>867</v>
      </c>
      <c r="C6" s="1263"/>
      <c r="D6" s="1263"/>
      <c r="E6" s="1263"/>
      <c r="F6" s="1072" t="s">
        <v>837</v>
      </c>
    </row>
    <row r="7" spans="1:256" ht="30" customHeight="1" thickTop="1">
      <c r="A7" s="1058">
        <v>1</v>
      </c>
      <c r="B7" s="1059" t="s">
        <v>513</v>
      </c>
      <c r="C7" s="1060" t="s">
        <v>838</v>
      </c>
      <c r="D7" s="1264" t="s">
        <v>839</v>
      </c>
      <c r="E7" s="1264"/>
      <c r="F7" s="1061">
        <v>13000</v>
      </c>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1069"/>
      <c r="AK7" s="1069"/>
      <c r="AL7" s="1069"/>
      <c r="AM7" s="1069"/>
      <c r="AN7" s="1069"/>
      <c r="AO7" s="1069"/>
      <c r="AP7" s="1069"/>
      <c r="AQ7" s="1069"/>
      <c r="AR7" s="1069"/>
      <c r="AS7" s="1069"/>
      <c r="AT7" s="1069"/>
      <c r="AU7" s="1069"/>
      <c r="AV7" s="1069"/>
      <c r="AW7" s="1069"/>
      <c r="AX7" s="1069"/>
      <c r="AY7" s="1069"/>
      <c r="AZ7" s="1069"/>
      <c r="BA7" s="1069"/>
      <c r="BB7" s="1069"/>
      <c r="BC7" s="1069"/>
      <c r="BD7" s="1069"/>
      <c r="BE7" s="1069"/>
      <c r="BF7" s="1069"/>
      <c r="BG7" s="1069"/>
      <c r="BH7" s="1069"/>
      <c r="BI7" s="1069"/>
      <c r="BJ7" s="1069"/>
      <c r="BK7" s="1069"/>
      <c r="BL7" s="1069"/>
      <c r="BM7" s="1069"/>
      <c r="BN7" s="1069"/>
      <c r="BO7" s="1069"/>
      <c r="BP7" s="1069"/>
      <c r="BQ7" s="1069"/>
      <c r="BR7" s="1069"/>
      <c r="BS7" s="1069"/>
      <c r="BT7" s="1069"/>
      <c r="BU7" s="1069"/>
      <c r="BV7" s="1069"/>
      <c r="BW7" s="1069"/>
      <c r="BX7" s="1069"/>
      <c r="BY7" s="1069"/>
      <c r="BZ7" s="1069"/>
      <c r="CA7" s="1069"/>
      <c r="CB7" s="1069"/>
      <c r="CC7" s="1069"/>
      <c r="CD7" s="1069"/>
      <c r="CE7" s="1069"/>
      <c r="CF7" s="1069"/>
      <c r="CG7" s="1069"/>
      <c r="CH7" s="1069"/>
      <c r="CI7" s="1069"/>
      <c r="CJ7" s="1069"/>
      <c r="CK7" s="1069"/>
      <c r="CL7" s="1069"/>
      <c r="CM7" s="1069"/>
      <c r="CN7" s="1069"/>
      <c r="CO7" s="1069"/>
      <c r="CP7" s="1069"/>
      <c r="CQ7" s="1069"/>
      <c r="CR7" s="1069"/>
      <c r="CS7" s="1069"/>
      <c r="CT7" s="1069"/>
      <c r="CU7" s="1069"/>
      <c r="CV7" s="1069"/>
      <c r="CW7" s="1069"/>
      <c r="CX7" s="1069"/>
      <c r="CY7" s="1069"/>
      <c r="CZ7" s="1069"/>
      <c r="DA7" s="1069"/>
      <c r="DB7" s="1069"/>
      <c r="DC7" s="1069"/>
      <c r="DD7" s="1069"/>
      <c r="DE7" s="1069"/>
      <c r="DF7" s="1069"/>
      <c r="DG7" s="1069"/>
      <c r="DH7" s="1069"/>
      <c r="DI7" s="1069"/>
      <c r="DJ7" s="1069"/>
      <c r="DK7" s="1069"/>
      <c r="DL7" s="1069"/>
      <c r="DM7" s="1069"/>
      <c r="DN7" s="1069"/>
      <c r="DO7" s="1069"/>
      <c r="DP7" s="1069"/>
      <c r="DQ7" s="1069"/>
      <c r="DR7" s="1069"/>
      <c r="DS7" s="1069"/>
      <c r="DT7" s="1069"/>
      <c r="DU7" s="1069"/>
      <c r="DV7" s="1069"/>
      <c r="DW7" s="1069"/>
      <c r="DX7" s="1069"/>
      <c r="DY7" s="1069"/>
      <c r="DZ7" s="1069"/>
      <c r="EA7" s="1069"/>
      <c r="EB7" s="1069"/>
      <c r="EC7" s="1069"/>
      <c r="ED7" s="1069"/>
      <c r="EE7" s="1069"/>
      <c r="EF7" s="1069"/>
      <c r="EG7" s="1069"/>
      <c r="EH7" s="1069"/>
      <c r="EI7" s="1069"/>
      <c r="EJ7" s="1069"/>
      <c r="EK7" s="1069"/>
      <c r="EL7" s="1069"/>
      <c r="EM7" s="1069"/>
      <c r="EN7" s="1069"/>
      <c r="EO7" s="1069"/>
      <c r="EP7" s="1069"/>
      <c r="EQ7" s="1069"/>
      <c r="ER7" s="1069"/>
      <c r="ES7" s="1069"/>
      <c r="ET7" s="1069"/>
      <c r="EU7" s="1069"/>
      <c r="EV7" s="1069"/>
      <c r="EW7" s="1069"/>
      <c r="EX7" s="1069"/>
      <c r="EY7" s="1069"/>
      <c r="EZ7" s="1069"/>
      <c r="FA7" s="1069"/>
      <c r="FB7" s="1069"/>
      <c r="FC7" s="1069"/>
      <c r="FD7" s="1069"/>
      <c r="FE7" s="1069"/>
      <c r="FF7" s="1069"/>
      <c r="FG7" s="1069"/>
      <c r="FH7" s="1069"/>
      <c r="FI7" s="1069"/>
      <c r="FJ7" s="1069"/>
      <c r="FK7" s="1069"/>
      <c r="FL7" s="1069"/>
      <c r="FM7" s="1069"/>
      <c r="FN7" s="1069"/>
      <c r="FO7" s="1069"/>
      <c r="FP7" s="1069"/>
      <c r="FQ7" s="1069"/>
      <c r="FR7" s="1069"/>
      <c r="FS7" s="1069"/>
      <c r="FT7" s="1069"/>
      <c r="FU7" s="1069"/>
      <c r="FV7" s="1069"/>
      <c r="FW7" s="1069"/>
      <c r="FX7" s="1069"/>
      <c r="FY7" s="1069"/>
      <c r="FZ7" s="1069"/>
      <c r="GA7" s="1069"/>
      <c r="GB7" s="1069"/>
      <c r="GC7" s="1069"/>
      <c r="GD7" s="1069"/>
      <c r="GE7" s="1069"/>
      <c r="GF7" s="1069"/>
      <c r="GG7" s="1069"/>
      <c r="GH7" s="1069"/>
      <c r="GI7" s="1069"/>
      <c r="GJ7" s="1069"/>
      <c r="GK7" s="1069"/>
      <c r="GL7" s="1069"/>
      <c r="GM7" s="1069"/>
      <c r="GN7" s="1069"/>
      <c r="GO7" s="1069"/>
      <c r="GP7" s="1069"/>
      <c r="GQ7" s="1069"/>
      <c r="GR7" s="1069"/>
      <c r="GS7" s="1069"/>
      <c r="GT7" s="1069"/>
      <c r="GU7" s="1069"/>
      <c r="GV7" s="1069"/>
      <c r="GW7" s="1069"/>
      <c r="GX7" s="1069"/>
      <c r="GY7" s="1069"/>
      <c r="GZ7" s="1069"/>
      <c r="HA7" s="1069"/>
      <c r="HB7" s="1069"/>
      <c r="HC7" s="1069"/>
      <c r="HD7" s="1069"/>
      <c r="HE7" s="1069"/>
      <c r="HF7" s="1069"/>
      <c r="HG7" s="1069"/>
      <c r="HH7" s="1069"/>
      <c r="HI7" s="1069"/>
      <c r="HJ7" s="1069"/>
      <c r="HK7" s="1069"/>
      <c r="HL7" s="1069"/>
      <c r="HM7" s="1069"/>
      <c r="HN7" s="1069"/>
      <c r="HO7" s="1069"/>
      <c r="HP7" s="1069"/>
      <c r="HQ7" s="1069"/>
      <c r="HR7" s="1069"/>
      <c r="HS7" s="1069"/>
      <c r="HT7" s="1069"/>
      <c r="HU7" s="1069"/>
      <c r="HV7" s="1069"/>
      <c r="HW7" s="1069"/>
      <c r="HX7" s="1069"/>
      <c r="HY7" s="1069"/>
      <c r="HZ7" s="1069"/>
      <c r="IA7" s="1069"/>
      <c r="IB7" s="1069"/>
      <c r="IC7" s="1069"/>
      <c r="ID7" s="1069"/>
      <c r="IE7" s="1069"/>
      <c r="IF7" s="1069"/>
      <c r="IG7" s="1069"/>
      <c r="IH7" s="1069"/>
      <c r="II7" s="1069"/>
      <c r="IJ7" s="1069"/>
      <c r="IK7" s="1069"/>
      <c r="IL7" s="1069"/>
      <c r="IM7" s="1069"/>
      <c r="IN7" s="1069"/>
      <c r="IO7" s="1069"/>
      <c r="IP7" s="1069"/>
      <c r="IQ7" s="1069"/>
      <c r="IR7" s="1069"/>
      <c r="IS7" s="1069"/>
      <c r="IT7" s="1069"/>
      <c r="IU7" s="1069"/>
      <c r="IV7" s="1082"/>
    </row>
    <row r="8" spans="1:255" ht="26.25">
      <c r="A8" s="1078">
        <v>2</v>
      </c>
      <c r="B8" s="1063"/>
      <c r="C8" s="1064"/>
      <c r="D8" s="1066"/>
      <c r="E8" s="1062" t="s">
        <v>771</v>
      </c>
      <c r="F8" s="1065"/>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069"/>
      <c r="BJ8" s="1069"/>
      <c r="BK8" s="1069"/>
      <c r="BL8" s="1069"/>
      <c r="BM8" s="1069"/>
      <c r="BN8" s="1069"/>
      <c r="BO8" s="1069"/>
      <c r="BP8" s="1069"/>
      <c r="BQ8" s="1069"/>
      <c r="BR8" s="1069"/>
      <c r="BS8" s="1069"/>
      <c r="BT8" s="1069"/>
      <c r="BU8" s="1069"/>
      <c r="BV8" s="1069"/>
      <c r="BW8" s="1069"/>
      <c r="BX8" s="1069"/>
      <c r="BY8" s="1069"/>
      <c r="BZ8" s="1069"/>
      <c r="CA8" s="1069"/>
      <c r="CB8" s="1069"/>
      <c r="CC8" s="1069"/>
      <c r="CD8" s="1069"/>
      <c r="CE8" s="1069"/>
      <c r="CF8" s="1069"/>
      <c r="CG8" s="1069"/>
      <c r="CH8" s="1069"/>
      <c r="CI8" s="1069"/>
      <c r="CJ8" s="1069"/>
      <c r="CK8" s="1069"/>
      <c r="CL8" s="1069"/>
      <c r="CM8" s="1069"/>
      <c r="CN8" s="1069"/>
      <c r="CO8" s="1069"/>
      <c r="CP8" s="1069"/>
      <c r="CQ8" s="1069"/>
      <c r="CR8" s="1069"/>
      <c r="CS8" s="1069"/>
      <c r="CT8" s="1069"/>
      <c r="CU8" s="1069"/>
      <c r="CV8" s="1069"/>
      <c r="CW8" s="1069"/>
      <c r="CX8" s="1069"/>
      <c r="CY8" s="1069"/>
      <c r="CZ8" s="1069"/>
      <c r="DA8" s="1069"/>
      <c r="DB8" s="1069"/>
      <c r="DC8" s="1069"/>
      <c r="DD8" s="1069"/>
      <c r="DE8" s="1069"/>
      <c r="DF8" s="1069"/>
      <c r="DG8" s="1069"/>
      <c r="DH8" s="1069"/>
      <c r="DI8" s="1069"/>
      <c r="DJ8" s="1069"/>
      <c r="DK8" s="1069"/>
      <c r="DL8" s="1069"/>
      <c r="DM8" s="1069"/>
      <c r="DN8" s="1069"/>
      <c r="DO8" s="1069"/>
      <c r="DP8" s="1069"/>
      <c r="DQ8" s="1069"/>
      <c r="DR8" s="1069"/>
      <c r="DS8" s="1069"/>
      <c r="DT8" s="1069"/>
      <c r="DU8" s="1069"/>
      <c r="DV8" s="1069"/>
      <c r="DW8" s="1069"/>
      <c r="DX8" s="1069"/>
      <c r="DY8" s="1069"/>
      <c r="DZ8" s="1069"/>
      <c r="EA8" s="1069"/>
      <c r="EB8" s="1069"/>
      <c r="EC8" s="1069"/>
      <c r="ED8" s="1069"/>
      <c r="EE8" s="1069"/>
      <c r="EF8" s="1069"/>
      <c r="EG8" s="1069"/>
      <c r="EH8" s="1069"/>
      <c r="EI8" s="1069"/>
      <c r="EJ8" s="1069"/>
      <c r="EK8" s="1069"/>
      <c r="EL8" s="1069"/>
      <c r="EM8" s="1069"/>
      <c r="EN8" s="1069"/>
      <c r="EO8" s="1069"/>
      <c r="EP8" s="1069"/>
      <c r="EQ8" s="1069"/>
      <c r="ER8" s="1069"/>
      <c r="ES8" s="1069"/>
      <c r="ET8" s="1069"/>
      <c r="EU8" s="1069"/>
      <c r="EV8" s="1069"/>
      <c r="EW8" s="1069"/>
      <c r="EX8" s="1069"/>
      <c r="EY8" s="1069"/>
      <c r="EZ8" s="1069"/>
      <c r="FA8" s="1069"/>
      <c r="FB8" s="1069"/>
      <c r="FC8" s="1069"/>
      <c r="FD8" s="1069"/>
      <c r="FE8" s="1069"/>
      <c r="FF8" s="1069"/>
      <c r="FG8" s="1069"/>
      <c r="FH8" s="1069"/>
      <c r="FI8" s="1069"/>
      <c r="FJ8" s="1069"/>
      <c r="FK8" s="1069"/>
      <c r="FL8" s="1069"/>
      <c r="FM8" s="1069"/>
      <c r="FN8" s="1069"/>
      <c r="FO8" s="1069"/>
      <c r="FP8" s="1069"/>
      <c r="FQ8" s="1069"/>
      <c r="FR8" s="1069"/>
      <c r="FS8" s="1069"/>
      <c r="FT8" s="1069"/>
      <c r="FU8" s="1069"/>
      <c r="FV8" s="1069"/>
      <c r="FW8" s="1069"/>
      <c r="FX8" s="1069"/>
      <c r="FY8" s="1069"/>
      <c r="FZ8" s="1069"/>
      <c r="GA8" s="1069"/>
      <c r="GB8" s="1069"/>
      <c r="GC8" s="1069"/>
      <c r="GD8" s="1069"/>
      <c r="GE8" s="1069"/>
      <c r="GF8" s="1069"/>
      <c r="GG8" s="1069"/>
      <c r="GH8" s="1069"/>
      <c r="GI8" s="1069"/>
      <c r="GJ8" s="1069"/>
      <c r="GK8" s="1069"/>
      <c r="GL8" s="1069"/>
      <c r="GM8" s="1069"/>
      <c r="GN8" s="1069"/>
      <c r="GO8" s="1069"/>
      <c r="GP8" s="1069"/>
      <c r="GQ8" s="1069"/>
      <c r="GR8" s="1069"/>
      <c r="GS8" s="1069"/>
      <c r="GT8" s="1069"/>
      <c r="GU8" s="1069"/>
      <c r="GV8" s="1069"/>
      <c r="GW8" s="1069"/>
      <c r="GX8" s="1069"/>
      <c r="GY8" s="1069"/>
      <c r="GZ8" s="1069"/>
      <c r="HA8" s="1069"/>
      <c r="HB8" s="1069"/>
      <c r="HC8" s="1069"/>
      <c r="HD8" s="1069"/>
      <c r="HE8" s="1069"/>
      <c r="HF8" s="1069"/>
      <c r="HG8" s="1069"/>
      <c r="HH8" s="1069"/>
      <c r="HI8" s="1069"/>
      <c r="HJ8" s="1069"/>
      <c r="HK8" s="1069"/>
      <c r="HL8" s="1069"/>
      <c r="HM8" s="1069"/>
      <c r="HN8" s="1069"/>
      <c r="HO8" s="1069"/>
      <c r="HP8" s="1069"/>
      <c r="HQ8" s="1069"/>
      <c r="HR8" s="1069"/>
      <c r="HS8" s="1069"/>
      <c r="HT8" s="1069"/>
      <c r="HU8" s="1069"/>
      <c r="HV8" s="1069"/>
      <c r="HW8" s="1069"/>
      <c r="HX8" s="1069"/>
      <c r="HY8" s="1069"/>
      <c r="HZ8" s="1069"/>
      <c r="IA8" s="1069"/>
      <c r="IB8" s="1069"/>
      <c r="IC8" s="1069"/>
      <c r="ID8" s="1069"/>
      <c r="IE8" s="1069"/>
      <c r="IF8" s="1069"/>
      <c r="IG8" s="1069"/>
      <c r="IH8" s="1069"/>
      <c r="II8" s="1069"/>
      <c r="IJ8" s="1069"/>
      <c r="IK8" s="1069"/>
      <c r="IL8" s="1069"/>
      <c r="IM8" s="1069"/>
      <c r="IN8" s="1069"/>
      <c r="IO8" s="1069"/>
      <c r="IP8" s="1069"/>
      <c r="IQ8" s="1069"/>
      <c r="IR8" s="1069"/>
      <c r="IS8" s="1069"/>
      <c r="IT8" s="1069"/>
      <c r="IU8" s="1069"/>
    </row>
    <row r="9" spans="1:256" ht="30" customHeight="1">
      <c r="A9" s="1058">
        <v>3</v>
      </c>
      <c r="B9" s="1059" t="s">
        <v>841</v>
      </c>
      <c r="C9" s="1060" t="s">
        <v>840</v>
      </c>
      <c r="D9" s="1264" t="s">
        <v>839</v>
      </c>
      <c r="E9" s="1264"/>
      <c r="F9" s="1061">
        <v>68000</v>
      </c>
      <c r="G9" s="1069"/>
      <c r="H9" s="1069"/>
      <c r="I9" s="1069"/>
      <c r="J9" s="1069"/>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69"/>
      <c r="AJ9" s="1069"/>
      <c r="AK9" s="1069"/>
      <c r="AL9" s="1069"/>
      <c r="AM9" s="1069"/>
      <c r="AN9" s="1069"/>
      <c r="AO9" s="1069"/>
      <c r="AP9" s="1069"/>
      <c r="AQ9" s="1069"/>
      <c r="AR9" s="1069"/>
      <c r="AS9" s="1069"/>
      <c r="AT9" s="1069"/>
      <c r="AU9" s="1069"/>
      <c r="AV9" s="1069"/>
      <c r="AW9" s="1069"/>
      <c r="AX9" s="1069"/>
      <c r="AY9" s="1069"/>
      <c r="AZ9" s="1069"/>
      <c r="BA9" s="1069"/>
      <c r="BB9" s="1069"/>
      <c r="BC9" s="1069"/>
      <c r="BD9" s="1069"/>
      <c r="BE9" s="1069"/>
      <c r="BF9" s="1069"/>
      <c r="BG9" s="1069"/>
      <c r="BH9" s="1069"/>
      <c r="BI9" s="1069"/>
      <c r="BJ9" s="1069"/>
      <c r="BK9" s="1069"/>
      <c r="BL9" s="1069"/>
      <c r="BM9" s="1069"/>
      <c r="BN9" s="1069"/>
      <c r="BO9" s="1069"/>
      <c r="BP9" s="1069"/>
      <c r="BQ9" s="1069"/>
      <c r="BR9" s="1069"/>
      <c r="BS9" s="1069"/>
      <c r="BT9" s="1069"/>
      <c r="BU9" s="1069"/>
      <c r="BV9" s="1069"/>
      <c r="BW9" s="1069"/>
      <c r="BX9" s="1069"/>
      <c r="BY9" s="1069"/>
      <c r="BZ9" s="1069"/>
      <c r="CA9" s="1069"/>
      <c r="CB9" s="1069"/>
      <c r="CC9" s="1069"/>
      <c r="CD9" s="1069"/>
      <c r="CE9" s="1069"/>
      <c r="CF9" s="1069"/>
      <c r="CG9" s="1069"/>
      <c r="CH9" s="1069"/>
      <c r="CI9" s="1069"/>
      <c r="CJ9" s="1069"/>
      <c r="CK9" s="1069"/>
      <c r="CL9" s="1069"/>
      <c r="CM9" s="1069"/>
      <c r="CN9" s="1069"/>
      <c r="CO9" s="1069"/>
      <c r="CP9" s="1069"/>
      <c r="CQ9" s="1069"/>
      <c r="CR9" s="1069"/>
      <c r="CS9" s="1069"/>
      <c r="CT9" s="1069"/>
      <c r="CU9" s="1069"/>
      <c r="CV9" s="1069"/>
      <c r="CW9" s="1069"/>
      <c r="CX9" s="1069"/>
      <c r="CY9" s="1069"/>
      <c r="CZ9" s="1069"/>
      <c r="DA9" s="1069"/>
      <c r="DB9" s="1069"/>
      <c r="DC9" s="1069"/>
      <c r="DD9" s="1069"/>
      <c r="DE9" s="1069"/>
      <c r="DF9" s="1069"/>
      <c r="DG9" s="1069"/>
      <c r="DH9" s="1069"/>
      <c r="DI9" s="1069"/>
      <c r="DJ9" s="1069"/>
      <c r="DK9" s="1069"/>
      <c r="DL9" s="1069"/>
      <c r="DM9" s="1069"/>
      <c r="DN9" s="1069"/>
      <c r="DO9" s="1069"/>
      <c r="DP9" s="1069"/>
      <c r="DQ9" s="1069"/>
      <c r="DR9" s="1069"/>
      <c r="DS9" s="1069"/>
      <c r="DT9" s="1069"/>
      <c r="DU9" s="1069"/>
      <c r="DV9" s="1069"/>
      <c r="DW9" s="1069"/>
      <c r="DX9" s="1069"/>
      <c r="DY9" s="1069"/>
      <c r="DZ9" s="1069"/>
      <c r="EA9" s="1069"/>
      <c r="EB9" s="1069"/>
      <c r="EC9" s="1069"/>
      <c r="ED9" s="1069"/>
      <c r="EE9" s="1069"/>
      <c r="EF9" s="1069"/>
      <c r="EG9" s="1069"/>
      <c r="EH9" s="1069"/>
      <c r="EI9" s="1069"/>
      <c r="EJ9" s="1069"/>
      <c r="EK9" s="1069"/>
      <c r="EL9" s="1069"/>
      <c r="EM9" s="1069"/>
      <c r="EN9" s="1069"/>
      <c r="EO9" s="1069"/>
      <c r="EP9" s="1069"/>
      <c r="EQ9" s="1069"/>
      <c r="ER9" s="1069"/>
      <c r="ES9" s="1069"/>
      <c r="ET9" s="1069"/>
      <c r="EU9" s="1069"/>
      <c r="EV9" s="1069"/>
      <c r="EW9" s="1069"/>
      <c r="EX9" s="1069"/>
      <c r="EY9" s="1069"/>
      <c r="EZ9" s="1069"/>
      <c r="FA9" s="1069"/>
      <c r="FB9" s="1069"/>
      <c r="FC9" s="1069"/>
      <c r="FD9" s="1069"/>
      <c r="FE9" s="1069"/>
      <c r="FF9" s="1069"/>
      <c r="FG9" s="1069"/>
      <c r="FH9" s="1069"/>
      <c r="FI9" s="1069"/>
      <c r="FJ9" s="1069"/>
      <c r="FK9" s="1069"/>
      <c r="FL9" s="1069"/>
      <c r="FM9" s="1069"/>
      <c r="FN9" s="1069"/>
      <c r="FO9" s="1069"/>
      <c r="FP9" s="1069"/>
      <c r="FQ9" s="1069"/>
      <c r="FR9" s="1069"/>
      <c r="FS9" s="1069"/>
      <c r="FT9" s="1069"/>
      <c r="FU9" s="1069"/>
      <c r="FV9" s="1069"/>
      <c r="FW9" s="1069"/>
      <c r="FX9" s="1069"/>
      <c r="FY9" s="1069"/>
      <c r="FZ9" s="1069"/>
      <c r="GA9" s="1069"/>
      <c r="GB9" s="1069"/>
      <c r="GC9" s="1069"/>
      <c r="GD9" s="1069"/>
      <c r="GE9" s="1069"/>
      <c r="GF9" s="1069"/>
      <c r="GG9" s="1069"/>
      <c r="GH9" s="1069"/>
      <c r="GI9" s="1069"/>
      <c r="GJ9" s="1069"/>
      <c r="GK9" s="1069"/>
      <c r="GL9" s="1069"/>
      <c r="GM9" s="1069"/>
      <c r="GN9" s="1069"/>
      <c r="GO9" s="1069"/>
      <c r="GP9" s="1069"/>
      <c r="GQ9" s="1069"/>
      <c r="GR9" s="1069"/>
      <c r="GS9" s="1069"/>
      <c r="GT9" s="1069"/>
      <c r="GU9" s="1069"/>
      <c r="GV9" s="1069"/>
      <c r="GW9" s="1069"/>
      <c r="GX9" s="1069"/>
      <c r="GY9" s="1069"/>
      <c r="GZ9" s="1069"/>
      <c r="HA9" s="1069"/>
      <c r="HB9" s="1069"/>
      <c r="HC9" s="1069"/>
      <c r="HD9" s="1069"/>
      <c r="HE9" s="1069"/>
      <c r="HF9" s="1069"/>
      <c r="HG9" s="1069"/>
      <c r="HH9" s="1069"/>
      <c r="HI9" s="1069"/>
      <c r="HJ9" s="1069"/>
      <c r="HK9" s="1069"/>
      <c r="HL9" s="1069"/>
      <c r="HM9" s="1069"/>
      <c r="HN9" s="1069"/>
      <c r="HO9" s="1069"/>
      <c r="HP9" s="1069"/>
      <c r="HQ9" s="1069"/>
      <c r="HR9" s="1069"/>
      <c r="HS9" s="1069"/>
      <c r="HT9" s="1069"/>
      <c r="HU9" s="1069"/>
      <c r="HV9" s="1069"/>
      <c r="HW9" s="1069"/>
      <c r="HX9" s="1069"/>
      <c r="HY9" s="1069"/>
      <c r="HZ9" s="1069"/>
      <c r="IA9" s="1069"/>
      <c r="IB9" s="1069"/>
      <c r="IC9" s="1069"/>
      <c r="ID9" s="1069"/>
      <c r="IE9" s="1069"/>
      <c r="IF9" s="1069"/>
      <c r="IG9" s="1069"/>
      <c r="IH9" s="1069"/>
      <c r="II9" s="1069"/>
      <c r="IJ9" s="1069"/>
      <c r="IK9" s="1069"/>
      <c r="IL9" s="1069"/>
      <c r="IM9" s="1069"/>
      <c r="IN9" s="1069"/>
      <c r="IO9" s="1069"/>
      <c r="IP9" s="1069"/>
      <c r="IQ9" s="1069"/>
      <c r="IR9" s="1069"/>
      <c r="IS9" s="1069"/>
      <c r="IT9" s="1069"/>
      <c r="IU9" s="1069"/>
      <c r="IV9" s="1082"/>
    </row>
    <row r="10" spans="1:255" ht="26.25">
      <c r="A10" s="1078">
        <v>4</v>
      </c>
      <c r="B10" s="1063"/>
      <c r="C10" s="1064"/>
      <c r="D10" s="1066"/>
      <c r="E10" s="1062" t="s">
        <v>772</v>
      </c>
      <c r="F10" s="1065"/>
      <c r="G10" s="1069"/>
      <c r="H10" s="1069"/>
      <c r="I10" s="1069"/>
      <c r="J10" s="1069"/>
      <c r="K10" s="1069"/>
      <c r="L10" s="1069"/>
      <c r="M10" s="1069"/>
      <c r="N10" s="1069"/>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69"/>
      <c r="AJ10" s="1069"/>
      <c r="AK10" s="1069"/>
      <c r="AL10" s="1069"/>
      <c r="AM10" s="1069"/>
      <c r="AN10" s="1069"/>
      <c r="AO10" s="1069"/>
      <c r="AP10" s="1069"/>
      <c r="AQ10" s="1069"/>
      <c r="AR10" s="1069"/>
      <c r="AS10" s="1069"/>
      <c r="AT10" s="1069"/>
      <c r="AU10" s="1069"/>
      <c r="AV10" s="1069"/>
      <c r="AW10" s="1069"/>
      <c r="AX10" s="1069"/>
      <c r="AY10" s="1069"/>
      <c r="AZ10" s="1069"/>
      <c r="BA10" s="1069"/>
      <c r="BB10" s="1069"/>
      <c r="BC10" s="1069"/>
      <c r="BD10" s="1069"/>
      <c r="BE10" s="1069"/>
      <c r="BF10" s="1069"/>
      <c r="BG10" s="1069"/>
      <c r="BH10" s="1069"/>
      <c r="BI10" s="1069"/>
      <c r="BJ10" s="1069"/>
      <c r="BK10" s="1069"/>
      <c r="BL10" s="1069"/>
      <c r="BM10" s="1069"/>
      <c r="BN10" s="1069"/>
      <c r="BO10" s="1069"/>
      <c r="BP10" s="1069"/>
      <c r="BQ10" s="1069"/>
      <c r="BR10" s="1069"/>
      <c r="BS10" s="1069"/>
      <c r="BT10" s="1069"/>
      <c r="BU10" s="1069"/>
      <c r="BV10" s="1069"/>
      <c r="BW10" s="1069"/>
      <c r="BX10" s="1069"/>
      <c r="BY10" s="1069"/>
      <c r="BZ10" s="1069"/>
      <c r="CA10" s="1069"/>
      <c r="CB10" s="1069"/>
      <c r="CC10" s="1069"/>
      <c r="CD10" s="1069"/>
      <c r="CE10" s="1069"/>
      <c r="CF10" s="1069"/>
      <c r="CG10" s="1069"/>
      <c r="CH10" s="1069"/>
      <c r="CI10" s="1069"/>
      <c r="CJ10" s="1069"/>
      <c r="CK10" s="1069"/>
      <c r="CL10" s="1069"/>
      <c r="CM10" s="1069"/>
      <c r="CN10" s="1069"/>
      <c r="CO10" s="1069"/>
      <c r="CP10" s="1069"/>
      <c r="CQ10" s="1069"/>
      <c r="CR10" s="1069"/>
      <c r="CS10" s="1069"/>
      <c r="CT10" s="1069"/>
      <c r="CU10" s="1069"/>
      <c r="CV10" s="1069"/>
      <c r="CW10" s="1069"/>
      <c r="CX10" s="1069"/>
      <c r="CY10" s="1069"/>
      <c r="CZ10" s="1069"/>
      <c r="DA10" s="1069"/>
      <c r="DB10" s="1069"/>
      <c r="DC10" s="1069"/>
      <c r="DD10" s="1069"/>
      <c r="DE10" s="1069"/>
      <c r="DF10" s="1069"/>
      <c r="DG10" s="1069"/>
      <c r="DH10" s="1069"/>
      <c r="DI10" s="1069"/>
      <c r="DJ10" s="1069"/>
      <c r="DK10" s="1069"/>
      <c r="DL10" s="1069"/>
      <c r="DM10" s="1069"/>
      <c r="DN10" s="1069"/>
      <c r="DO10" s="1069"/>
      <c r="DP10" s="1069"/>
      <c r="DQ10" s="1069"/>
      <c r="DR10" s="1069"/>
      <c r="DS10" s="1069"/>
      <c r="DT10" s="1069"/>
      <c r="DU10" s="1069"/>
      <c r="DV10" s="1069"/>
      <c r="DW10" s="1069"/>
      <c r="DX10" s="1069"/>
      <c r="DY10" s="1069"/>
      <c r="DZ10" s="1069"/>
      <c r="EA10" s="1069"/>
      <c r="EB10" s="1069"/>
      <c r="EC10" s="1069"/>
      <c r="ED10" s="1069"/>
      <c r="EE10" s="1069"/>
      <c r="EF10" s="1069"/>
      <c r="EG10" s="1069"/>
      <c r="EH10" s="1069"/>
      <c r="EI10" s="1069"/>
      <c r="EJ10" s="1069"/>
      <c r="EK10" s="1069"/>
      <c r="EL10" s="1069"/>
      <c r="EM10" s="1069"/>
      <c r="EN10" s="1069"/>
      <c r="EO10" s="1069"/>
      <c r="EP10" s="1069"/>
      <c r="EQ10" s="1069"/>
      <c r="ER10" s="1069"/>
      <c r="ES10" s="1069"/>
      <c r="ET10" s="1069"/>
      <c r="EU10" s="1069"/>
      <c r="EV10" s="1069"/>
      <c r="EW10" s="1069"/>
      <c r="EX10" s="1069"/>
      <c r="EY10" s="1069"/>
      <c r="EZ10" s="1069"/>
      <c r="FA10" s="1069"/>
      <c r="FB10" s="1069"/>
      <c r="FC10" s="1069"/>
      <c r="FD10" s="1069"/>
      <c r="FE10" s="1069"/>
      <c r="FF10" s="1069"/>
      <c r="FG10" s="1069"/>
      <c r="FH10" s="1069"/>
      <c r="FI10" s="1069"/>
      <c r="FJ10" s="1069"/>
      <c r="FK10" s="1069"/>
      <c r="FL10" s="1069"/>
      <c r="FM10" s="1069"/>
      <c r="FN10" s="1069"/>
      <c r="FO10" s="1069"/>
      <c r="FP10" s="1069"/>
      <c r="FQ10" s="1069"/>
      <c r="FR10" s="1069"/>
      <c r="FS10" s="1069"/>
      <c r="FT10" s="1069"/>
      <c r="FU10" s="1069"/>
      <c r="FV10" s="1069"/>
      <c r="FW10" s="1069"/>
      <c r="FX10" s="1069"/>
      <c r="FY10" s="1069"/>
      <c r="FZ10" s="1069"/>
      <c r="GA10" s="1069"/>
      <c r="GB10" s="1069"/>
      <c r="GC10" s="1069"/>
      <c r="GD10" s="1069"/>
      <c r="GE10" s="1069"/>
      <c r="GF10" s="1069"/>
      <c r="GG10" s="1069"/>
      <c r="GH10" s="1069"/>
      <c r="GI10" s="1069"/>
      <c r="GJ10" s="1069"/>
      <c r="GK10" s="1069"/>
      <c r="GL10" s="1069"/>
      <c r="GM10" s="1069"/>
      <c r="GN10" s="1069"/>
      <c r="GO10" s="1069"/>
      <c r="GP10" s="1069"/>
      <c r="GQ10" s="1069"/>
      <c r="GR10" s="1069"/>
      <c r="GS10" s="1069"/>
      <c r="GT10" s="1069"/>
      <c r="GU10" s="1069"/>
      <c r="GV10" s="1069"/>
      <c r="GW10" s="1069"/>
      <c r="GX10" s="1069"/>
      <c r="GY10" s="1069"/>
      <c r="GZ10" s="1069"/>
      <c r="HA10" s="1069"/>
      <c r="HB10" s="1069"/>
      <c r="HC10" s="1069"/>
      <c r="HD10" s="1069"/>
      <c r="HE10" s="1069"/>
      <c r="HF10" s="1069"/>
      <c r="HG10" s="1069"/>
      <c r="HH10" s="1069"/>
      <c r="HI10" s="1069"/>
      <c r="HJ10" s="1069"/>
      <c r="HK10" s="1069"/>
      <c r="HL10" s="1069"/>
      <c r="HM10" s="1069"/>
      <c r="HN10" s="1069"/>
      <c r="HO10" s="1069"/>
      <c r="HP10" s="1069"/>
      <c r="HQ10" s="1069"/>
      <c r="HR10" s="1069"/>
      <c r="HS10" s="1069"/>
      <c r="HT10" s="1069"/>
      <c r="HU10" s="1069"/>
      <c r="HV10" s="1069"/>
      <c r="HW10" s="1069"/>
      <c r="HX10" s="1069"/>
      <c r="HY10" s="1069"/>
      <c r="HZ10" s="1069"/>
      <c r="IA10" s="1069"/>
      <c r="IB10" s="1069"/>
      <c r="IC10" s="1069"/>
      <c r="ID10" s="1069"/>
      <c r="IE10" s="1069"/>
      <c r="IF10" s="1069"/>
      <c r="IG10" s="1069"/>
      <c r="IH10" s="1069"/>
      <c r="II10" s="1069"/>
      <c r="IJ10" s="1069"/>
      <c r="IK10" s="1069"/>
      <c r="IL10" s="1069"/>
      <c r="IM10" s="1069"/>
      <c r="IN10" s="1069"/>
      <c r="IO10" s="1069"/>
      <c r="IP10" s="1069"/>
      <c r="IQ10" s="1069"/>
      <c r="IR10" s="1069"/>
      <c r="IS10" s="1069"/>
      <c r="IT10" s="1069"/>
      <c r="IU10" s="1069"/>
    </row>
    <row r="11" spans="1:255" ht="12.75">
      <c r="A11" s="1078">
        <v>5</v>
      </c>
      <c r="B11" s="1063"/>
      <c r="C11" s="1064"/>
      <c r="D11" s="1066"/>
      <c r="E11" s="1062" t="s">
        <v>773</v>
      </c>
      <c r="F11" s="1065"/>
      <c r="G11" s="1069"/>
      <c r="H11" s="1069"/>
      <c r="I11" s="1069"/>
      <c r="J11" s="1069"/>
      <c r="K11" s="1069"/>
      <c r="L11" s="1069"/>
      <c r="M11" s="1069"/>
      <c r="N11" s="1069"/>
      <c r="O11" s="1069"/>
      <c r="P11" s="1069"/>
      <c r="Q11" s="1069"/>
      <c r="R11" s="1069"/>
      <c r="S11" s="1069"/>
      <c r="T11" s="1069"/>
      <c r="U11" s="1069"/>
      <c r="V11" s="1069"/>
      <c r="W11" s="1069"/>
      <c r="X11" s="1069"/>
      <c r="Y11" s="1069"/>
      <c r="Z11" s="1069"/>
      <c r="AA11" s="1069"/>
      <c r="AB11" s="1069"/>
      <c r="AC11" s="1069"/>
      <c r="AD11" s="1069"/>
      <c r="AE11" s="1069"/>
      <c r="AF11" s="1069"/>
      <c r="AG11" s="1069"/>
      <c r="AH11" s="1069"/>
      <c r="AI11" s="1069"/>
      <c r="AJ11" s="1069"/>
      <c r="AK11" s="1069"/>
      <c r="AL11" s="1069"/>
      <c r="AM11" s="1069"/>
      <c r="AN11" s="1069"/>
      <c r="AO11" s="1069"/>
      <c r="AP11" s="1069"/>
      <c r="AQ11" s="1069"/>
      <c r="AR11" s="1069"/>
      <c r="AS11" s="1069"/>
      <c r="AT11" s="1069"/>
      <c r="AU11" s="1069"/>
      <c r="AV11" s="1069"/>
      <c r="AW11" s="1069"/>
      <c r="AX11" s="1069"/>
      <c r="AY11" s="1069"/>
      <c r="AZ11" s="1069"/>
      <c r="BA11" s="1069"/>
      <c r="BB11" s="1069"/>
      <c r="BC11" s="1069"/>
      <c r="BD11" s="1069"/>
      <c r="BE11" s="1069"/>
      <c r="BF11" s="1069"/>
      <c r="BG11" s="1069"/>
      <c r="BH11" s="1069"/>
      <c r="BI11" s="1069"/>
      <c r="BJ11" s="1069"/>
      <c r="BK11" s="1069"/>
      <c r="BL11" s="1069"/>
      <c r="BM11" s="1069"/>
      <c r="BN11" s="1069"/>
      <c r="BO11" s="1069"/>
      <c r="BP11" s="1069"/>
      <c r="BQ11" s="1069"/>
      <c r="BR11" s="1069"/>
      <c r="BS11" s="1069"/>
      <c r="BT11" s="1069"/>
      <c r="BU11" s="1069"/>
      <c r="BV11" s="1069"/>
      <c r="BW11" s="1069"/>
      <c r="BX11" s="1069"/>
      <c r="BY11" s="1069"/>
      <c r="BZ11" s="1069"/>
      <c r="CA11" s="1069"/>
      <c r="CB11" s="1069"/>
      <c r="CC11" s="1069"/>
      <c r="CD11" s="1069"/>
      <c r="CE11" s="1069"/>
      <c r="CF11" s="1069"/>
      <c r="CG11" s="1069"/>
      <c r="CH11" s="1069"/>
      <c r="CI11" s="1069"/>
      <c r="CJ11" s="1069"/>
      <c r="CK11" s="1069"/>
      <c r="CL11" s="1069"/>
      <c r="CM11" s="1069"/>
      <c r="CN11" s="1069"/>
      <c r="CO11" s="1069"/>
      <c r="CP11" s="1069"/>
      <c r="CQ11" s="1069"/>
      <c r="CR11" s="1069"/>
      <c r="CS11" s="1069"/>
      <c r="CT11" s="1069"/>
      <c r="CU11" s="1069"/>
      <c r="CV11" s="1069"/>
      <c r="CW11" s="1069"/>
      <c r="CX11" s="1069"/>
      <c r="CY11" s="1069"/>
      <c r="CZ11" s="1069"/>
      <c r="DA11" s="1069"/>
      <c r="DB11" s="1069"/>
      <c r="DC11" s="1069"/>
      <c r="DD11" s="1069"/>
      <c r="DE11" s="1069"/>
      <c r="DF11" s="1069"/>
      <c r="DG11" s="1069"/>
      <c r="DH11" s="1069"/>
      <c r="DI11" s="1069"/>
      <c r="DJ11" s="1069"/>
      <c r="DK11" s="1069"/>
      <c r="DL11" s="1069"/>
      <c r="DM11" s="1069"/>
      <c r="DN11" s="1069"/>
      <c r="DO11" s="1069"/>
      <c r="DP11" s="1069"/>
      <c r="DQ11" s="1069"/>
      <c r="DR11" s="1069"/>
      <c r="DS11" s="1069"/>
      <c r="DT11" s="1069"/>
      <c r="DU11" s="1069"/>
      <c r="DV11" s="1069"/>
      <c r="DW11" s="1069"/>
      <c r="DX11" s="1069"/>
      <c r="DY11" s="1069"/>
      <c r="DZ11" s="1069"/>
      <c r="EA11" s="1069"/>
      <c r="EB11" s="1069"/>
      <c r="EC11" s="1069"/>
      <c r="ED11" s="1069"/>
      <c r="EE11" s="1069"/>
      <c r="EF11" s="1069"/>
      <c r="EG11" s="1069"/>
      <c r="EH11" s="1069"/>
      <c r="EI11" s="1069"/>
      <c r="EJ11" s="1069"/>
      <c r="EK11" s="1069"/>
      <c r="EL11" s="1069"/>
      <c r="EM11" s="1069"/>
      <c r="EN11" s="1069"/>
      <c r="EO11" s="1069"/>
      <c r="EP11" s="1069"/>
      <c r="EQ11" s="1069"/>
      <c r="ER11" s="1069"/>
      <c r="ES11" s="1069"/>
      <c r="ET11" s="1069"/>
      <c r="EU11" s="1069"/>
      <c r="EV11" s="1069"/>
      <c r="EW11" s="1069"/>
      <c r="EX11" s="1069"/>
      <c r="EY11" s="1069"/>
      <c r="EZ11" s="1069"/>
      <c r="FA11" s="1069"/>
      <c r="FB11" s="1069"/>
      <c r="FC11" s="1069"/>
      <c r="FD11" s="1069"/>
      <c r="FE11" s="1069"/>
      <c r="FF11" s="1069"/>
      <c r="FG11" s="1069"/>
      <c r="FH11" s="1069"/>
      <c r="FI11" s="1069"/>
      <c r="FJ11" s="1069"/>
      <c r="FK11" s="1069"/>
      <c r="FL11" s="1069"/>
      <c r="FM11" s="1069"/>
      <c r="FN11" s="1069"/>
      <c r="FO11" s="1069"/>
      <c r="FP11" s="1069"/>
      <c r="FQ11" s="1069"/>
      <c r="FR11" s="1069"/>
      <c r="FS11" s="1069"/>
      <c r="FT11" s="1069"/>
      <c r="FU11" s="1069"/>
      <c r="FV11" s="1069"/>
      <c r="FW11" s="1069"/>
      <c r="FX11" s="1069"/>
      <c r="FY11" s="1069"/>
      <c r="FZ11" s="1069"/>
      <c r="GA11" s="1069"/>
      <c r="GB11" s="1069"/>
      <c r="GC11" s="1069"/>
      <c r="GD11" s="1069"/>
      <c r="GE11" s="1069"/>
      <c r="GF11" s="1069"/>
      <c r="GG11" s="1069"/>
      <c r="GH11" s="1069"/>
      <c r="GI11" s="1069"/>
      <c r="GJ11" s="1069"/>
      <c r="GK11" s="1069"/>
      <c r="GL11" s="1069"/>
      <c r="GM11" s="1069"/>
      <c r="GN11" s="1069"/>
      <c r="GO11" s="1069"/>
      <c r="GP11" s="1069"/>
      <c r="GQ11" s="1069"/>
      <c r="GR11" s="1069"/>
      <c r="GS11" s="1069"/>
      <c r="GT11" s="1069"/>
      <c r="GU11" s="1069"/>
      <c r="GV11" s="1069"/>
      <c r="GW11" s="1069"/>
      <c r="GX11" s="1069"/>
      <c r="GY11" s="1069"/>
      <c r="GZ11" s="1069"/>
      <c r="HA11" s="1069"/>
      <c r="HB11" s="1069"/>
      <c r="HC11" s="1069"/>
      <c r="HD11" s="1069"/>
      <c r="HE11" s="1069"/>
      <c r="HF11" s="1069"/>
      <c r="HG11" s="1069"/>
      <c r="HH11" s="1069"/>
      <c r="HI11" s="1069"/>
      <c r="HJ11" s="1069"/>
      <c r="HK11" s="1069"/>
      <c r="HL11" s="1069"/>
      <c r="HM11" s="1069"/>
      <c r="HN11" s="1069"/>
      <c r="HO11" s="1069"/>
      <c r="HP11" s="1069"/>
      <c r="HQ11" s="1069"/>
      <c r="HR11" s="1069"/>
      <c r="HS11" s="1069"/>
      <c r="HT11" s="1069"/>
      <c r="HU11" s="1069"/>
      <c r="HV11" s="1069"/>
      <c r="HW11" s="1069"/>
      <c r="HX11" s="1069"/>
      <c r="HY11" s="1069"/>
      <c r="HZ11" s="1069"/>
      <c r="IA11" s="1069"/>
      <c r="IB11" s="1069"/>
      <c r="IC11" s="1069"/>
      <c r="ID11" s="1069"/>
      <c r="IE11" s="1069"/>
      <c r="IF11" s="1069"/>
      <c r="IG11" s="1069"/>
      <c r="IH11" s="1069"/>
      <c r="II11" s="1069"/>
      <c r="IJ11" s="1069"/>
      <c r="IK11" s="1069"/>
      <c r="IL11" s="1069"/>
      <c r="IM11" s="1069"/>
      <c r="IN11" s="1069"/>
      <c r="IO11" s="1069"/>
      <c r="IP11" s="1069"/>
      <c r="IQ11" s="1069"/>
      <c r="IR11" s="1069"/>
      <c r="IS11" s="1069"/>
      <c r="IT11" s="1069"/>
      <c r="IU11" s="1069"/>
    </row>
    <row r="12" spans="1:255" ht="26.25">
      <c r="A12" s="1078">
        <v>6</v>
      </c>
      <c r="B12" s="1063"/>
      <c r="C12" s="1064"/>
      <c r="D12" s="1066"/>
      <c r="E12" s="1062" t="s">
        <v>774</v>
      </c>
      <c r="F12" s="1065"/>
      <c r="G12" s="1069"/>
      <c r="H12" s="1069"/>
      <c r="I12" s="1069"/>
      <c r="J12" s="1069"/>
      <c r="K12" s="1069"/>
      <c r="L12" s="1069"/>
      <c r="M12" s="1069"/>
      <c r="N12" s="1069"/>
      <c r="O12" s="1069"/>
      <c r="P12" s="1069"/>
      <c r="Q12" s="1069"/>
      <c r="R12" s="1069"/>
      <c r="S12" s="1069"/>
      <c r="T12" s="1069"/>
      <c r="U12" s="1069"/>
      <c r="V12" s="1069"/>
      <c r="W12" s="1069"/>
      <c r="X12" s="1069"/>
      <c r="Y12" s="1069"/>
      <c r="Z12" s="1069"/>
      <c r="AA12" s="1069"/>
      <c r="AB12" s="1069"/>
      <c r="AC12" s="1069"/>
      <c r="AD12" s="1069"/>
      <c r="AE12" s="1069"/>
      <c r="AF12" s="1069"/>
      <c r="AG12" s="1069"/>
      <c r="AH12" s="1069"/>
      <c r="AI12" s="1069"/>
      <c r="AJ12" s="1069"/>
      <c r="AK12" s="1069"/>
      <c r="AL12" s="1069"/>
      <c r="AM12" s="1069"/>
      <c r="AN12" s="1069"/>
      <c r="AO12" s="1069"/>
      <c r="AP12" s="1069"/>
      <c r="AQ12" s="1069"/>
      <c r="AR12" s="1069"/>
      <c r="AS12" s="1069"/>
      <c r="AT12" s="1069"/>
      <c r="AU12" s="1069"/>
      <c r="AV12" s="1069"/>
      <c r="AW12" s="1069"/>
      <c r="AX12" s="1069"/>
      <c r="AY12" s="1069"/>
      <c r="AZ12" s="1069"/>
      <c r="BA12" s="1069"/>
      <c r="BB12" s="1069"/>
      <c r="BC12" s="1069"/>
      <c r="BD12" s="1069"/>
      <c r="BE12" s="1069"/>
      <c r="BF12" s="1069"/>
      <c r="BG12" s="1069"/>
      <c r="BH12" s="1069"/>
      <c r="BI12" s="1069"/>
      <c r="BJ12" s="1069"/>
      <c r="BK12" s="1069"/>
      <c r="BL12" s="1069"/>
      <c r="BM12" s="1069"/>
      <c r="BN12" s="1069"/>
      <c r="BO12" s="1069"/>
      <c r="BP12" s="1069"/>
      <c r="BQ12" s="1069"/>
      <c r="BR12" s="1069"/>
      <c r="BS12" s="1069"/>
      <c r="BT12" s="1069"/>
      <c r="BU12" s="1069"/>
      <c r="BV12" s="1069"/>
      <c r="BW12" s="1069"/>
      <c r="BX12" s="1069"/>
      <c r="BY12" s="1069"/>
      <c r="BZ12" s="1069"/>
      <c r="CA12" s="1069"/>
      <c r="CB12" s="1069"/>
      <c r="CC12" s="1069"/>
      <c r="CD12" s="1069"/>
      <c r="CE12" s="1069"/>
      <c r="CF12" s="1069"/>
      <c r="CG12" s="1069"/>
      <c r="CH12" s="1069"/>
      <c r="CI12" s="1069"/>
      <c r="CJ12" s="1069"/>
      <c r="CK12" s="1069"/>
      <c r="CL12" s="1069"/>
      <c r="CM12" s="1069"/>
      <c r="CN12" s="1069"/>
      <c r="CO12" s="1069"/>
      <c r="CP12" s="1069"/>
      <c r="CQ12" s="1069"/>
      <c r="CR12" s="1069"/>
      <c r="CS12" s="1069"/>
      <c r="CT12" s="1069"/>
      <c r="CU12" s="1069"/>
      <c r="CV12" s="1069"/>
      <c r="CW12" s="1069"/>
      <c r="CX12" s="1069"/>
      <c r="CY12" s="1069"/>
      <c r="CZ12" s="1069"/>
      <c r="DA12" s="1069"/>
      <c r="DB12" s="1069"/>
      <c r="DC12" s="1069"/>
      <c r="DD12" s="1069"/>
      <c r="DE12" s="1069"/>
      <c r="DF12" s="1069"/>
      <c r="DG12" s="1069"/>
      <c r="DH12" s="1069"/>
      <c r="DI12" s="1069"/>
      <c r="DJ12" s="1069"/>
      <c r="DK12" s="1069"/>
      <c r="DL12" s="1069"/>
      <c r="DM12" s="1069"/>
      <c r="DN12" s="1069"/>
      <c r="DO12" s="1069"/>
      <c r="DP12" s="1069"/>
      <c r="DQ12" s="1069"/>
      <c r="DR12" s="1069"/>
      <c r="DS12" s="1069"/>
      <c r="DT12" s="1069"/>
      <c r="DU12" s="1069"/>
      <c r="DV12" s="1069"/>
      <c r="DW12" s="1069"/>
      <c r="DX12" s="1069"/>
      <c r="DY12" s="1069"/>
      <c r="DZ12" s="1069"/>
      <c r="EA12" s="1069"/>
      <c r="EB12" s="1069"/>
      <c r="EC12" s="1069"/>
      <c r="ED12" s="1069"/>
      <c r="EE12" s="1069"/>
      <c r="EF12" s="1069"/>
      <c r="EG12" s="1069"/>
      <c r="EH12" s="1069"/>
      <c r="EI12" s="1069"/>
      <c r="EJ12" s="1069"/>
      <c r="EK12" s="1069"/>
      <c r="EL12" s="1069"/>
      <c r="EM12" s="1069"/>
      <c r="EN12" s="1069"/>
      <c r="EO12" s="1069"/>
      <c r="EP12" s="1069"/>
      <c r="EQ12" s="1069"/>
      <c r="ER12" s="1069"/>
      <c r="ES12" s="1069"/>
      <c r="ET12" s="1069"/>
      <c r="EU12" s="1069"/>
      <c r="EV12" s="1069"/>
      <c r="EW12" s="1069"/>
      <c r="EX12" s="1069"/>
      <c r="EY12" s="1069"/>
      <c r="EZ12" s="1069"/>
      <c r="FA12" s="1069"/>
      <c r="FB12" s="1069"/>
      <c r="FC12" s="1069"/>
      <c r="FD12" s="1069"/>
      <c r="FE12" s="1069"/>
      <c r="FF12" s="1069"/>
      <c r="FG12" s="1069"/>
      <c r="FH12" s="1069"/>
      <c r="FI12" s="1069"/>
      <c r="FJ12" s="1069"/>
      <c r="FK12" s="1069"/>
      <c r="FL12" s="1069"/>
      <c r="FM12" s="1069"/>
      <c r="FN12" s="1069"/>
      <c r="FO12" s="1069"/>
      <c r="FP12" s="1069"/>
      <c r="FQ12" s="1069"/>
      <c r="FR12" s="1069"/>
      <c r="FS12" s="1069"/>
      <c r="FT12" s="1069"/>
      <c r="FU12" s="1069"/>
      <c r="FV12" s="1069"/>
      <c r="FW12" s="1069"/>
      <c r="FX12" s="1069"/>
      <c r="FY12" s="1069"/>
      <c r="FZ12" s="1069"/>
      <c r="GA12" s="1069"/>
      <c r="GB12" s="1069"/>
      <c r="GC12" s="1069"/>
      <c r="GD12" s="1069"/>
      <c r="GE12" s="1069"/>
      <c r="GF12" s="1069"/>
      <c r="GG12" s="1069"/>
      <c r="GH12" s="1069"/>
      <c r="GI12" s="1069"/>
      <c r="GJ12" s="1069"/>
      <c r="GK12" s="1069"/>
      <c r="GL12" s="1069"/>
      <c r="GM12" s="1069"/>
      <c r="GN12" s="1069"/>
      <c r="GO12" s="1069"/>
      <c r="GP12" s="1069"/>
      <c r="GQ12" s="1069"/>
      <c r="GR12" s="1069"/>
      <c r="GS12" s="1069"/>
      <c r="GT12" s="1069"/>
      <c r="GU12" s="1069"/>
      <c r="GV12" s="1069"/>
      <c r="GW12" s="1069"/>
      <c r="GX12" s="1069"/>
      <c r="GY12" s="1069"/>
      <c r="GZ12" s="1069"/>
      <c r="HA12" s="1069"/>
      <c r="HB12" s="1069"/>
      <c r="HC12" s="1069"/>
      <c r="HD12" s="1069"/>
      <c r="HE12" s="1069"/>
      <c r="HF12" s="1069"/>
      <c r="HG12" s="1069"/>
      <c r="HH12" s="1069"/>
      <c r="HI12" s="1069"/>
      <c r="HJ12" s="1069"/>
      <c r="HK12" s="1069"/>
      <c r="HL12" s="1069"/>
      <c r="HM12" s="1069"/>
      <c r="HN12" s="1069"/>
      <c r="HO12" s="1069"/>
      <c r="HP12" s="1069"/>
      <c r="HQ12" s="1069"/>
      <c r="HR12" s="1069"/>
      <c r="HS12" s="1069"/>
      <c r="HT12" s="1069"/>
      <c r="HU12" s="1069"/>
      <c r="HV12" s="1069"/>
      <c r="HW12" s="1069"/>
      <c r="HX12" s="1069"/>
      <c r="HY12" s="1069"/>
      <c r="HZ12" s="1069"/>
      <c r="IA12" s="1069"/>
      <c r="IB12" s="1069"/>
      <c r="IC12" s="1069"/>
      <c r="ID12" s="1069"/>
      <c r="IE12" s="1069"/>
      <c r="IF12" s="1069"/>
      <c r="IG12" s="1069"/>
      <c r="IH12" s="1069"/>
      <c r="II12" s="1069"/>
      <c r="IJ12" s="1069"/>
      <c r="IK12" s="1069"/>
      <c r="IL12" s="1069"/>
      <c r="IM12" s="1069"/>
      <c r="IN12" s="1069"/>
      <c r="IO12" s="1069"/>
      <c r="IP12" s="1069"/>
      <c r="IQ12" s="1069"/>
      <c r="IR12" s="1069"/>
      <c r="IS12" s="1069"/>
      <c r="IT12" s="1069"/>
      <c r="IU12" s="1069"/>
    </row>
    <row r="13" spans="1:256" ht="30" customHeight="1">
      <c r="A13" s="1058">
        <v>7</v>
      </c>
      <c r="B13" s="1063" t="s">
        <v>850</v>
      </c>
      <c r="C13" s="1064" t="s">
        <v>842</v>
      </c>
      <c r="D13" s="1265" t="s">
        <v>843</v>
      </c>
      <c r="E13" s="1266"/>
      <c r="F13" s="1065">
        <v>18000</v>
      </c>
      <c r="G13" s="1069"/>
      <c r="H13" s="1069"/>
      <c r="I13" s="1069"/>
      <c r="J13" s="1069"/>
      <c r="K13" s="1069"/>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69"/>
      <c r="AK13" s="1069"/>
      <c r="AL13" s="1069"/>
      <c r="AM13" s="1069"/>
      <c r="AN13" s="1069"/>
      <c r="AO13" s="1069"/>
      <c r="AP13" s="1069"/>
      <c r="AQ13" s="1069"/>
      <c r="AR13" s="1069"/>
      <c r="AS13" s="1069"/>
      <c r="AT13" s="1069"/>
      <c r="AU13" s="1069"/>
      <c r="AV13" s="1069"/>
      <c r="AW13" s="1069"/>
      <c r="AX13" s="1069"/>
      <c r="AY13" s="1069"/>
      <c r="AZ13" s="1069"/>
      <c r="BA13" s="1069"/>
      <c r="BB13" s="1069"/>
      <c r="BC13" s="1069"/>
      <c r="BD13" s="1069"/>
      <c r="BE13" s="1069"/>
      <c r="BF13" s="1069"/>
      <c r="BG13" s="1069"/>
      <c r="BH13" s="1069"/>
      <c r="BI13" s="1069"/>
      <c r="BJ13" s="1069"/>
      <c r="BK13" s="1069"/>
      <c r="BL13" s="1069"/>
      <c r="BM13" s="1069"/>
      <c r="BN13" s="1069"/>
      <c r="BO13" s="1069"/>
      <c r="BP13" s="1069"/>
      <c r="BQ13" s="1069"/>
      <c r="BR13" s="1069"/>
      <c r="BS13" s="1069"/>
      <c r="BT13" s="1069"/>
      <c r="BU13" s="1069"/>
      <c r="BV13" s="1069"/>
      <c r="BW13" s="1069"/>
      <c r="BX13" s="1069"/>
      <c r="BY13" s="1069"/>
      <c r="BZ13" s="1069"/>
      <c r="CA13" s="1069"/>
      <c r="CB13" s="1069"/>
      <c r="CC13" s="1069"/>
      <c r="CD13" s="1069"/>
      <c r="CE13" s="1069"/>
      <c r="CF13" s="1069"/>
      <c r="CG13" s="1069"/>
      <c r="CH13" s="1069"/>
      <c r="CI13" s="1069"/>
      <c r="CJ13" s="1069"/>
      <c r="CK13" s="1069"/>
      <c r="CL13" s="1069"/>
      <c r="CM13" s="1069"/>
      <c r="CN13" s="1069"/>
      <c r="CO13" s="1069"/>
      <c r="CP13" s="1069"/>
      <c r="CQ13" s="1069"/>
      <c r="CR13" s="1069"/>
      <c r="CS13" s="1069"/>
      <c r="CT13" s="1069"/>
      <c r="CU13" s="1069"/>
      <c r="CV13" s="1069"/>
      <c r="CW13" s="1069"/>
      <c r="CX13" s="1069"/>
      <c r="CY13" s="1069"/>
      <c r="CZ13" s="1069"/>
      <c r="DA13" s="1069"/>
      <c r="DB13" s="1069"/>
      <c r="DC13" s="1069"/>
      <c r="DD13" s="1069"/>
      <c r="DE13" s="1069"/>
      <c r="DF13" s="1069"/>
      <c r="DG13" s="1069"/>
      <c r="DH13" s="1069"/>
      <c r="DI13" s="1069"/>
      <c r="DJ13" s="1069"/>
      <c r="DK13" s="1069"/>
      <c r="DL13" s="1069"/>
      <c r="DM13" s="1069"/>
      <c r="DN13" s="1069"/>
      <c r="DO13" s="1069"/>
      <c r="DP13" s="1069"/>
      <c r="DQ13" s="1069"/>
      <c r="DR13" s="1069"/>
      <c r="DS13" s="1069"/>
      <c r="DT13" s="1069"/>
      <c r="DU13" s="1069"/>
      <c r="DV13" s="1069"/>
      <c r="DW13" s="1069"/>
      <c r="DX13" s="1069"/>
      <c r="DY13" s="1069"/>
      <c r="DZ13" s="1069"/>
      <c r="EA13" s="1069"/>
      <c r="EB13" s="1069"/>
      <c r="EC13" s="1069"/>
      <c r="ED13" s="1069"/>
      <c r="EE13" s="1069"/>
      <c r="EF13" s="1069"/>
      <c r="EG13" s="1069"/>
      <c r="EH13" s="1069"/>
      <c r="EI13" s="1069"/>
      <c r="EJ13" s="1069"/>
      <c r="EK13" s="1069"/>
      <c r="EL13" s="1069"/>
      <c r="EM13" s="1069"/>
      <c r="EN13" s="1069"/>
      <c r="EO13" s="1069"/>
      <c r="EP13" s="1069"/>
      <c r="EQ13" s="1069"/>
      <c r="ER13" s="1069"/>
      <c r="ES13" s="1069"/>
      <c r="ET13" s="1069"/>
      <c r="EU13" s="1069"/>
      <c r="EV13" s="1069"/>
      <c r="EW13" s="1069"/>
      <c r="EX13" s="1069"/>
      <c r="EY13" s="1069"/>
      <c r="EZ13" s="1069"/>
      <c r="FA13" s="1069"/>
      <c r="FB13" s="1069"/>
      <c r="FC13" s="1069"/>
      <c r="FD13" s="1069"/>
      <c r="FE13" s="1069"/>
      <c r="FF13" s="1069"/>
      <c r="FG13" s="1069"/>
      <c r="FH13" s="1069"/>
      <c r="FI13" s="1069"/>
      <c r="FJ13" s="1069"/>
      <c r="FK13" s="1069"/>
      <c r="FL13" s="1069"/>
      <c r="FM13" s="1069"/>
      <c r="FN13" s="1069"/>
      <c r="FO13" s="1069"/>
      <c r="FP13" s="1069"/>
      <c r="FQ13" s="1069"/>
      <c r="FR13" s="1069"/>
      <c r="FS13" s="1069"/>
      <c r="FT13" s="1069"/>
      <c r="FU13" s="1069"/>
      <c r="FV13" s="1069"/>
      <c r="FW13" s="1069"/>
      <c r="FX13" s="1069"/>
      <c r="FY13" s="1069"/>
      <c r="FZ13" s="1069"/>
      <c r="GA13" s="1069"/>
      <c r="GB13" s="1069"/>
      <c r="GC13" s="1069"/>
      <c r="GD13" s="1069"/>
      <c r="GE13" s="1069"/>
      <c r="GF13" s="1069"/>
      <c r="GG13" s="1069"/>
      <c r="GH13" s="1069"/>
      <c r="GI13" s="1069"/>
      <c r="GJ13" s="1069"/>
      <c r="GK13" s="1069"/>
      <c r="GL13" s="1069"/>
      <c r="GM13" s="1069"/>
      <c r="GN13" s="1069"/>
      <c r="GO13" s="1069"/>
      <c r="GP13" s="1069"/>
      <c r="GQ13" s="1069"/>
      <c r="GR13" s="1069"/>
      <c r="GS13" s="1069"/>
      <c r="GT13" s="1069"/>
      <c r="GU13" s="1069"/>
      <c r="GV13" s="1069"/>
      <c r="GW13" s="1069"/>
      <c r="GX13" s="1069"/>
      <c r="GY13" s="1069"/>
      <c r="GZ13" s="1069"/>
      <c r="HA13" s="1069"/>
      <c r="HB13" s="1069"/>
      <c r="HC13" s="1069"/>
      <c r="HD13" s="1069"/>
      <c r="HE13" s="1069"/>
      <c r="HF13" s="1069"/>
      <c r="HG13" s="1069"/>
      <c r="HH13" s="1069"/>
      <c r="HI13" s="1069"/>
      <c r="HJ13" s="1069"/>
      <c r="HK13" s="1069"/>
      <c r="HL13" s="1069"/>
      <c r="HM13" s="1069"/>
      <c r="HN13" s="1069"/>
      <c r="HO13" s="1069"/>
      <c r="HP13" s="1069"/>
      <c r="HQ13" s="1069"/>
      <c r="HR13" s="1069"/>
      <c r="HS13" s="1069"/>
      <c r="HT13" s="1069"/>
      <c r="HU13" s="1069"/>
      <c r="HV13" s="1069"/>
      <c r="HW13" s="1069"/>
      <c r="HX13" s="1069"/>
      <c r="HY13" s="1069"/>
      <c r="HZ13" s="1069"/>
      <c r="IA13" s="1069"/>
      <c r="IB13" s="1069"/>
      <c r="IC13" s="1069"/>
      <c r="ID13" s="1069"/>
      <c r="IE13" s="1069"/>
      <c r="IF13" s="1069"/>
      <c r="IG13" s="1069"/>
      <c r="IH13" s="1069"/>
      <c r="II13" s="1069"/>
      <c r="IJ13" s="1069"/>
      <c r="IK13" s="1069"/>
      <c r="IL13" s="1069"/>
      <c r="IM13" s="1069"/>
      <c r="IN13" s="1069"/>
      <c r="IO13" s="1069"/>
      <c r="IP13" s="1069"/>
      <c r="IQ13" s="1069"/>
      <c r="IR13" s="1069"/>
      <c r="IS13" s="1069"/>
      <c r="IT13" s="1069"/>
      <c r="IU13" s="1069"/>
      <c r="IV13" s="1082"/>
    </row>
    <row r="14" spans="1:255" ht="26.25">
      <c r="A14" s="1078">
        <v>8</v>
      </c>
      <c r="B14" s="1063"/>
      <c r="C14" s="1064"/>
      <c r="D14" s="1066"/>
      <c r="E14" s="1062" t="s">
        <v>777</v>
      </c>
      <c r="F14" s="1065"/>
      <c r="G14" s="1069"/>
      <c r="H14" s="1069"/>
      <c r="I14" s="1069"/>
      <c r="J14" s="1069"/>
      <c r="K14" s="1069"/>
      <c r="L14" s="1069"/>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069"/>
      <c r="AL14" s="1069"/>
      <c r="AM14" s="1069"/>
      <c r="AN14" s="1069"/>
      <c r="AO14" s="1069"/>
      <c r="AP14" s="1069"/>
      <c r="AQ14" s="1069"/>
      <c r="AR14" s="1069"/>
      <c r="AS14" s="1069"/>
      <c r="AT14" s="1069"/>
      <c r="AU14" s="1069"/>
      <c r="AV14" s="1069"/>
      <c r="AW14" s="1069"/>
      <c r="AX14" s="1069"/>
      <c r="AY14" s="1069"/>
      <c r="AZ14" s="1069"/>
      <c r="BA14" s="1069"/>
      <c r="BB14" s="1069"/>
      <c r="BC14" s="1069"/>
      <c r="BD14" s="1069"/>
      <c r="BE14" s="1069"/>
      <c r="BF14" s="1069"/>
      <c r="BG14" s="1069"/>
      <c r="BH14" s="1069"/>
      <c r="BI14" s="1069"/>
      <c r="BJ14" s="1069"/>
      <c r="BK14" s="1069"/>
      <c r="BL14" s="1069"/>
      <c r="BM14" s="1069"/>
      <c r="BN14" s="1069"/>
      <c r="BO14" s="1069"/>
      <c r="BP14" s="1069"/>
      <c r="BQ14" s="1069"/>
      <c r="BR14" s="1069"/>
      <c r="BS14" s="1069"/>
      <c r="BT14" s="1069"/>
      <c r="BU14" s="1069"/>
      <c r="BV14" s="1069"/>
      <c r="BW14" s="1069"/>
      <c r="BX14" s="1069"/>
      <c r="BY14" s="1069"/>
      <c r="BZ14" s="1069"/>
      <c r="CA14" s="1069"/>
      <c r="CB14" s="1069"/>
      <c r="CC14" s="1069"/>
      <c r="CD14" s="1069"/>
      <c r="CE14" s="1069"/>
      <c r="CF14" s="1069"/>
      <c r="CG14" s="1069"/>
      <c r="CH14" s="1069"/>
      <c r="CI14" s="1069"/>
      <c r="CJ14" s="1069"/>
      <c r="CK14" s="1069"/>
      <c r="CL14" s="1069"/>
      <c r="CM14" s="1069"/>
      <c r="CN14" s="1069"/>
      <c r="CO14" s="1069"/>
      <c r="CP14" s="1069"/>
      <c r="CQ14" s="1069"/>
      <c r="CR14" s="1069"/>
      <c r="CS14" s="1069"/>
      <c r="CT14" s="1069"/>
      <c r="CU14" s="1069"/>
      <c r="CV14" s="1069"/>
      <c r="CW14" s="1069"/>
      <c r="CX14" s="1069"/>
      <c r="CY14" s="1069"/>
      <c r="CZ14" s="1069"/>
      <c r="DA14" s="1069"/>
      <c r="DB14" s="1069"/>
      <c r="DC14" s="1069"/>
      <c r="DD14" s="1069"/>
      <c r="DE14" s="1069"/>
      <c r="DF14" s="1069"/>
      <c r="DG14" s="1069"/>
      <c r="DH14" s="1069"/>
      <c r="DI14" s="1069"/>
      <c r="DJ14" s="1069"/>
      <c r="DK14" s="1069"/>
      <c r="DL14" s="1069"/>
      <c r="DM14" s="1069"/>
      <c r="DN14" s="1069"/>
      <c r="DO14" s="1069"/>
      <c r="DP14" s="1069"/>
      <c r="DQ14" s="1069"/>
      <c r="DR14" s="1069"/>
      <c r="DS14" s="1069"/>
      <c r="DT14" s="1069"/>
      <c r="DU14" s="1069"/>
      <c r="DV14" s="1069"/>
      <c r="DW14" s="1069"/>
      <c r="DX14" s="1069"/>
      <c r="DY14" s="1069"/>
      <c r="DZ14" s="1069"/>
      <c r="EA14" s="1069"/>
      <c r="EB14" s="1069"/>
      <c r="EC14" s="1069"/>
      <c r="ED14" s="1069"/>
      <c r="EE14" s="1069"/>
      <c r="EF14" s="1069"/>
      <c r="EG14" s="1069"/>
      <c r="EH14" s="1069"/>
      <c r="EI14" s="1069"/>
      <c r="EJ14" s="1069"/>
      <c r="EK14" s="1069"/>
      <c r="EL14" s="1069"/>
      <c r="EM14" s="1069"/>
      <c r="EN14" s="1069"/>
      <c r="EO14" s="1069"/>
      <c r="EP14" s="1069"/>
      <c r="EQ14" s="1069"/>
      <c r="ER14" s="1069"/>
      <c r="ES14" s="1069"/>
      <c r="ET14" s="1069"/>
      <c r="EU14" s="1069"/>
      <c r="EV14" s="1069"/>
      <c r="EW14" s="1069"/>
      <c r="EX14" s="1069"/>
      <c r="EY14" s="1069"/>
      <c r="EZ14" s="1069"/>
      <c r="FA14" s="1069"/>
      <c r="FB14" s="1069"/>
      <c r="FC14" s="1069"/>
      <c r="FD14" s="1069"/>
      <c r="FE14" s="1069"/>
      <c r="FF14" s="1069"/>
      <c r="FG14" s="1069"/>
      <c r="FH14" s="1069"/>
      <c r="FI14" s="1069"/>
      <c r="FJ14" s="1069"/>
      <c r="FK14" s="1069"/>
      <c r="FL14" s="1069"/>
      <c r="FM14" s="1069"/>
      <c r="FN14" s="1069"/>
      <c r="FO14" s="1069"/>
      <c r="FP14" s="1069"/>
      <c r="FQ14" s="1069"/>
      <c r="FR14" s="1069"/>
      <c r="FS14" s="1069"/>
      <c r="FT14" s="1069"/>
      <c r="FU14" s="1069"/>
      <c r="FV14" s="1069"/>
      <c r="FW14" s="1069"/>
      <c r="FX14" s="1069"/>
      <c r="FY14" s="1069"/>
      <c r="FZ14" s="1069"/>
      <c r="GA14" s="1069"/>
      <c r="GB14" s="1069"/>
      <c r="GC14" s="1069"/>
      <c r="GD14" s="1069"/>
      <c r="GE14" s="1069"/>
      <c r="GF14" s="1069"/>
      <c r="GG14" s="1069"/>
      <c r="GH14" s="1069"/>
      <c r="GI14" s="1069"/>
      <c r="GJ14" s="1069"/>
      <c r="GK14" s="1069"/>
      <c r="GL14" s="1069"/>
      <c r="GM14" s="1069"/>
      <c r="GN14" s="1069"/>
      <c r="GO14" s="1069"/>
      <c r="GP14" s="1069"/>
      <c r="GQ14" s="1069"/>
      <c r="GR14" s="1069"/>
      <c r="GS14" s="1069"/>
      <c r="GT14" s="1069"/>
      <c r="GU14" s="1069"/>
      <c r="GV14" s="1069"/>
      <c r="GW14" s="1069"/>
      <c r="GX14" s="1069"/>
      <c r="GY14" s="1069"/>
      <c r="GZ14" s="1069"/>
      <c r="HA14" s="1069"/>
      <c r="HB14" s="1069"/>
      <c r="HC14" s="1069"/>
      <c r="HD14" s="1069"/>
      <c r="HE14" s="1069"/>
      <c r="HF14" s="1069"/>
      <c r="HG14" s="1069"/>
      <c r="HH14" s="1069"/>
      <c r="HI14" s="1069"/>
      <c r="HJ14" s="1069"/>
      <c r="HK14" s="1069"/>
      <c r="HL14" s="1069"/>
      <c r="HM14" s="1069"/>
      <c r="HN14" s="1069"/>
      <c r="HO14" s="1069"/>
      <c r="HP14" s="1069"/>
      <c r="HQ14" s="1069"/>
      <c r="HR14" s="1069"/>
      <c r="HS14" s="1069"/>
      <c r="HT14" s="1069"/>
      <c r="HU14" s="1069"/>
      <c r="HV14" s="1069"/>
      <c r="HW14" s="1069"/>
      <c r="HX14" s="1069"/>
      <c r="HY14" s="1069"/>
      <c r="HZ14" s="1069"/>
      <c r="IA14" s="1069"/>
      <c r="IB14" s="1069"/>
      <c r="IC14" s="1069"/>
      <c r="ID14" s="1069"/>
      <c r="IE14" s="1069"/>
      <c r="IF14" s="1069"/>
      <c r="IG14" s="1069"/>
      <c r="IH14" s="1069"/>
      <c r="II14" s="1069"/>
      <c r="IJ14" s="1069"/>
      <c r="IK14" s="1069"/>
      <c r="IL14" s="1069"/>
      <c r="IM14" s="1069"/>
      <c r="IN14" s="1069"/>
      <c r="IO14" s="1069"/>
      <c r="IP14" s="1069"/>
      <c r="IQ14" s="1069"/>
      <c r="IR14" s="1069"/>
      <c r="IS14" s="1069"/>
      <c r="IT14" s="1069"/>
      <c r="IU14" s="1069"/>
    </row>
    <row r="15" spans="1:255" ht="26.25">
      <c r="A15" s="1078">
        <v>9</v>
      </c>
      <c r="B15" s="1063"/>
      <c r="C15" s="1064"/>
      <c r="D15" s="1066"/>
      <c r="E15" s="1062" t="s">
        <v>775</v>
      </c>
      <c r="F15" s="1065"/>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69"/>
      <c r="AO15" s="1069"/>
      <c r="AP15" s="1069"/>
      <c r="AQ15" s="1069"/>
      <c r="AR15" s="1069"/>
      <c r="AS15" s="1069"/>
      <c r="AT15" s="1069"/>
      <c r="AU15" s="1069"/>
      <c r="AV15" s="1069"/>
      <c r="AW15" s="1069"/>
      <c r="AX15" s="1069"/>
      <c r="AY15" s="1069"/>
      <c r="AZ15" s="1069"/>
      <c r="BA15" s="1069"/>
      <c r="BB15" s="1069"/>
      <c r="BC15" s="1069"/>
      <c r="BD15" s="1069"/>
      <c r="BE15" s="1069"/>
      <c r="BF15" s="1069"/>
      <c r="BG15" s="1069"/>
      <c r="BH15" s="1069"/>
      <c r="BI15" s="1069"/>
      <c r="BJ15" s="1069"/>
      <c r="BK15" s="1069"/>
      <c r="BL15" s="1069"/>
      <c r="BM15" s="1069"/>
      <c r="BN15" s="1069"/>
      <c r="BO15" s="1069"/>
      <c r="BP15" s="1069"/>
      <c r="BQ15" s="1069"/>
      <c r="BR15" s="1069"/>
      <c r="BS15" s="1069"/>
      <c r="BT15" s="1069"/>
      <c r="BU15" s="1069"/>
      <c r="BV15" s="1069"/>
      <c r="BW15" s="1069"/>
      <c r="BX15" s="1069"/>
      <c r="BY15" s="1069"/>
      <c r="BZ15" s="1069"/>
      <c r="CA15" s="1069"/>
      <c r="CB15" s="1069"/>
      <c r="CC15" s="1069"/>
      <c r="CD15" s="1069"/>
      <c r="CE15" s="1069"/>
      <c r="CF15" s="1069"/>
      <c r="CG15" s="1069"/>
      <c r="CH15" s="1069"/>
      <c r="CI15" s="1069"/>
      <c r="CJ15" s="1069"/>
      <c r="CK15" s="1069"/>
      <c r="CL15" s="1069"/>
      <c r="CM15" s="1069"/>
      <c r="CN15" s="1069"/>
      <c r="CO15" s="1069"/>
      <c r="CP15" s="1069"/>
      <c r="CQ15" s="1069"/>
      <c r="CR15" s="1069"/>
      <c r="CS15" s="1069"/>
      <c r="CT15" s="1069"/>
      <c r="CU15" s="1069"/>
      <c r="CV15" s="1069"/>
      <c r="CW15" s="1069"/>
      <c r="CX15" s="1069"/>
      <c r="CY15" s="1069"/>
      <c r="CZ15" s="1069"/>
      <c r="DA15" s="1069"/>
      <c r="DB15" s="1069"/>
      <c r="DC15" s="1069"/>
      <c r="DD15" s="1069"/>
      <c r="DE15" s="1069"/>
      <c r="DF15" s="1069"/>
      <c r="DG15" s="1069"/>
      <c r="DH15" s="1069"/>
      <c r="DI15" s="1069"/>
      <c r="DJ15" s="1069"/>
      <c r="DK15" s="1069"/>
      <c r="DL15" s="1069"/>
      <c r="DM15" s="1069"/>
      <c r="DN15" s="1069"/>
      <c r="DO15" s="1069"/>
      <c r="DP15" s="1069"/>
      <c r="DQ15" s="1069"/>
      <c r="DR15" s="1069"/>
      <c r="DS15" s="1069"/>
      <c r="DT15" s="1069"/>
      <c r="DU15" s="1069"/>
      <c r="DV15" s="1069"/>
      <c r="DW15" s="1069"/>
      <c r="DX15" s="1069"/>
      <c r="DY15" s="1069"/>
      <c r="DZ15" s="1069"/>
      <c r="EA15" s="1069"/>
      <c r="EB15" s="1069"/>
      <c r="EC15" s="1069"/>
      <c r="ED15" s="1069"/>
      <c r="EE15" s="1069"/>
      <c r="EF15" s="1069"/>
      <c r="EG15" s="1069"/>
      <c r="EH15" s="1069"/>
      <c r="EI15" s="1069"/>
      <c r="EJ15" s="1069"/>
      <c r="EK15" s="1069"/>
      <c r="EL15" s="1069"/>
      <c r="EM15" s="1069"/>
      <c r="EN15" s="1069"/>
      <c r="EO15" s="1069"/>
      <c r="EP15" s="1069"/>
      <c r="EQ15" s="1069"/>
      <c r="ER15" s="1069"/>
      <c r="ES15" s="1069"/>
      <c r="ET15" s="1069"/>
      <c r="EU15" s="1069"/>
      <c r="EV15" s="1069"/>
      <c r="EW15" s="1069"/>
      <c r="EX15" s="1069"/>
      <c r="EY15" s="1069"/>
      <c r="EZ15" s="1069"/>
      <c r="FA15" s="1069"/>
      <c r="FB15" s="1069"/>
      <c r="FC15" s="1069"/>
      <c r="FD15" s="1069"/>
      <c r="FE15" s="1069"/>
      <c r="FF15" s="1069"/>
      <c r="FG15" s="1069"/>
      <c r="FH15" s="1069"/>
      <c r="FI15" s="1069"/>
      <c r="FJ15" s="1069"/>
      <c r="FK15" s="1069"/>
      <c r="FL15" s="1069"/>
      <c r="FM15" s="1069"/>
      <c r="FN15" s="1069"/>
      <c r="FO15" s="1069"/>
      <c r="FP15" s="1069"/>
      <c r="FQ15" s="1069"/>
      <c r="FR15" s="1069"/>
      <c r="FS15" s="1069"/>
      <c r="FT15" s="1069"/>
      <c r="FU15" s="1069"/>
      <c r="FV15" s="1069"/>
      <c r="FW15" s="1069"/>
      <c r="FX15" s="1069"/>
      <c r="FY15" s="1069"/>
      <c r="FZ15" s="1069"/>
      <c r="GA15" s="1069"/>
      <c r="GB15" s="1069"/>
      <c r="GC15" s="1069"/>
      <c r="GD15" s="1069"/>
      <c r="GE15" s="1069"/>
      <c r="GF15" s="1069"/>
      <c r="GG15" s="1069"/>
      <c r="GH15" s="1069"/>
      <c r="GI15" s="1069"/>
      <c r="GJ15" s="1069"/>
      <c r="GK15" s="1069"/>
      <c r="GL15" s="1069"/>
      <c r="GM15" s="1069"/>
      <c r="GN15" s="1069"/>
      <c r="GO15" s="1069"/>
      <c r="GP15" s="1069"/>
      <c r="GQ15" s="1069"/>
      <c r="GR15" s="1069"/>
      <c r="GS15" s="1069"/>
      <c r="GT15" s="1069"/>
      <c r="GU15" s="1069"/>
      <c r="GV15" s="1069"/>
      <c r="GW15" s="1069"/>
      <c r="GX15" s="1069"/>
      <c r="GY15" s="1069"/>
      <c r="GZ15" s="1069"/>
      <c r="HA15" s="1069"/>
      <c r="HB15" s="1069"/>
      <c r="HC15" s="1069"/>
      <c r="HD15" s="1069"/>
      <c r="HE15" s="1069"/>
      <c r="HF15" s="1069"/>
      <c r="HG15" s="1069"/>
      <c r="HH15" s="1069"/>
      <c r="HI15" s="1069"/>
      <c r="HJ15" s="1069"/>
      <c r="HK15" s="1069"/>
      <c r="HL15" s="1069"/>
      <c r="HM15" s="1069"/>
      <c r="HN15" s="1069"/>
      <c r="HO15" s="1069"/>
      <c r="HP15" s="1069"/>
      <c r="HQ15" s="1069"/>
      <c r="HR15" s="1069"/>
      <c r="HS15" s="1069"/>
      <c r="HT15" s="1069"/>
      <c r="HU15" s="1069"/>
      <c r="HV15" s="1069"/>
      <c r="HW15" s="1069"/>
      <c r="HX15" s="1069"/>
      <c r="HY15" s="1069"/>
      <c r="HZ15" s="1069"/>
      <c r="IA15" s="1069"/>
      <c r="IB15" s="1069"/>
      <c r="IC15" s="1069"/>
      <c r="ID15" s="1069"/>
      <c r="IE15" s="1069"/>
      <c r="IF15" s="1069"/>
      <c r="IG15" s="1069"/>
      <c r="IH15" s="1069"/>
      <c r="II15" s="1069"/>
      <c r="IJ15" s="1069"/>
      <c r="IK15" s="1069"/>
      <c r="IL15" s="1069"/>
      <c r="IM15" s="1069"/>
      <c r="IN15" s="1069"/>
      <c r="IO15" s="1069"/>
      <c r="IP15" s="1069"/>
      <c r="IQ15" s="1069"/>
      <c r="IR15" s="1069"/>
      <c r="IS15" s="1069"/>
      <c r="IT15" s="1069"/>
      <c r="IU15" s="1069"/>
    </row>
    <row r="16" spans="1:255" ht="26.25">
      <c r="A16" s="1078">
        <v>10</v>
      </c>
      <c r="B16" s="1063"/>
      <c r="C16" s="1064"/>
      <c r="D16" s="1066"/>
      <c r="E16" s="1062" t="s">
        <v>776</v>
      </c>
      <c r="F16" s="1065"/>
      <c r="G16" s="1069"/>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1069"/>
      <c r="AM16" s="1069"/>
      <c r="AN16" s="1069"/>
      <c r="AO16" s="1069"/>
      <c r="AP16" s="1069"/>
      <c r="AQ16" s="1069"/>
      <c r="AR16" s="1069"/>
      <c r="AS16" s="1069"/>
      <c r="AT16" s="1069"/>
      <c r="AU16" s="1069"/>
      <c r="AV16" s="1069"/>
      <c r="AW16" s="1069"/>
      <c r="AX16" s="1069"/>
      <c r="AY16" s="1069"/>
      <c r="AZ16" s="1069"/>
      <c r="BA16" s="1069"/>
      <c r="BB16" s="1069"/>
      <c r="BC16" s="1069"/>
      <c r="BD16" s="1069"/>
      <c r="BE16" s="1069"/>
      <c r="BF16" s="1069"/>
      <c r="BG16" s="1069"/>
      <c r="BH16" s="1069"/>
      <c r="BI16" s="1069"/>
      <c r="BJ16" s="1069"/>
      <c r="BK16" s="1069"/>
      <c r="BL16" s="1069"/>
      <c r="BM16" s="1069"/>
      <c r="BN16" s="1069"/>
      <c r="BO16" s="1069"/>
      <c r="BP16" s="1069"/>
      <c r="BQ16" s="1069"/>
      <c r="BR16" s="1069"/>
      <c r="BS16" s="1069"/>
      <c r="BT16" s="1069"/>
      <c r="BU16" s="1069"/>
      <c r="BV16" s="1069"/>
      <c r="BW16" s="1069"/>
      <c r="BX16" s="1069"/>
      <c r="BY16" s="1069"/>
      <c r="BZ16" s="1069"/>
      <c r="CA16" s="1069"/>
      <c r="CB16" s="1069"/>
      <c r="CC16" s="1069"/>
      <c r="CD16" s="1069"/>
      <c r="CE16" s="1069"/>
      <c r="CF16" s="1069"/>
      <c r="CG16" s="1069"/>
      <c r="CH16" s="1069"/>
      <c r="CI16" s="1069"/>
      <c r="CJ16" s="1069"/>
      <c r="CK16" s="1069"/>
      <c r="CL16" s="1069"/>
      <c r="CM16" s="1069"/>
      <c r="CN16" s="1069"/>
      <c r="CO16" s="1069"/>
      <c r="CP16" s="1069"/>
      <c r="CQ16" s="1069"/>
      <c r="CR16" s="1069"/>
      <c r="CS16" s="1069"/>
      <c r="CT16" s="1069"/>
      <c r="CU16" s="1069"/>
      <c r="CV16" s="1069"/>
      <c r="CW16" s="1069"/>
      <c r="CX16" s="1069"/>
      <c r="CY16" s="1069"/>
      <c r="CZ16" s="1069"/>
      <c r="DA16" s="1069"/>
      <c r="DB16" s="1069"/>
      <c r="DC16" s="1069"/>
      <c r="DD16" s="1069"/>
      <c r="DE16" s="1069"/>
      <c r="DF16" s="1069"/>
      <c r="DG16" s="1069"/>
      <c r="DH16" s="1069"/>
      <c r="DI16" s="1069"/>
      <c r="DJ16" s="1069"/>
      <c r="DK16" s="1069"/>
      <c r="DL16" s="1069"/>
      <c r="DM16" s="1069"/>
      <c r="DN16" s="1069"/>
      <c r="DO16" s="1069"/>
      <c r="DP16" s="1069"/>
      <c r="DQ16" s="1069"/>
      <c r="DR16" s="1069"/>
      <c r="DS16" s="1069"/>
      <c r="DT16" s="1069"/>
      <c r="DU16" s="1069"/>
      <c r="DV16" s="1069"/>
      <c r="DW16" s="1069"/>
      <c r="DX16" s="1069"/>
      <c r="DY16" s="1069"/>
      <c r="DZ16" s="1069"/>
      <c r="EA16" s="1069"/>
      <c r="EB16" s="1069"/>
      <c r="EC16" s="1069"/>
      <c r="ED16" s="1069"/>
      <c r="EE16" s="1069"/>
      <c r="EF16" s="1069"/>
      <c r="EG16" s="1069"/>
      <c r="EH16" s="1069"/>
      <c r="EI16" s="1069"/>
      <c r="EJ16" s="1069"/>
      <c r="EK16" s="1069"/>
      <c r="EL16" s="1069"/>
      <c r="EM16" s="1069"/>
      <c r="EN16" s="1069"/>
      <c r="EO16" s="1069"/>
      <c r="EP16" s="1069"/>
      <c r="EQ16" s="1069"/>
      <c r="ER16" s="1069"/>
      <c r="ES16" s="1069"/>
      <c r="ET16" s="1069"/>
      <c r="EU16" s="1069"/>
      <c r="EV16" s="1069"/>
      <c r="EW16" s="1069"/>
      <c r="EX16" s="1069"/>
      <c r="EY16" s="1069"/>
      <c r="EZ16" s="1069"/>
      <c r="FA16" s="1069"/>
      <c r="FB16" s="1069"/>
      <c r="FC16" s="1069"/>
      <c r="FD16" s="1069"/>
      <c r="FE16" s="1069"/>
      <c r="FF16" s="1069"/>
      <c r="FG16" s="1069"/>
      <c r="FH16" s="1069"/>
      <c r="FI16" s="1069"/>
      <c r="FJ16" s="1069"/>
      <c r="FK16" s="1069"/>
      <c r="FL16" s="1069"/>
      <c r="FM16" s="1069"/>
      <c r="FN16" s="1069"/>
      <c r="FO16" s="1069"/>
      <c r="FP16" s="1069"/>
      <c r="FQ16" s="1069"/>
      <c r="FR16" s="1069"/>
      <c r="FS16" s="1069"/>
      <c r="FT16" s="1069"/>
      <c r="FU16" s="1069"/>
      <c r="FV16" s="1069"/>
      <c r="FW16" s="1069"/>
      <c r="FX16" s="1069"/>
      <c r="FY16" s="1069"/>
      <c r="FZ16" s="1069"/>
      <c r="GA16" s="1069"/>
      <c r="GB16" s="1069"/>
      <c r="GC16" s="1069"/>
      <c r="GD16" s="1069"/>
      <c r="GE16" s="1069"/>
      <c r="GF16" s="1069"/>
      <c r="GG16" s="1069"/>
      <c r="GH16" s="1069"/>
      <c r="GI16" s="1069"/>
      <c r="GJ16" s="1069"/>
      <c r="GK16" s="1069"/>
      <c r="GL16" s="1069"/>
      <c r="GM16" s="1069"/>
      <c r="GN16" s="1069"/>
      <c r="GO16" s="1069"/>
      <c r="GP16" s="1069"/>
      <c r="GQ16" s="1069"/>
      <c r="GR16" s="1069"/>
      <c r="GS16" s="1069"/>
      <c r="GT16" s="1069"/>
      <c r="GU16" s="1069"/>
      <c r="GV16" s="1069"/>
      <c r="GW16" s="1069"/>
      <c r="GX16" s="1069"/>
      <c r="GY16" s="1069"/>
      <c r="GZ16" s="1069"/>
      <c r="HA16" s="1069"/>
      <c r="HB16" s="1069"/>
      <c r="HC16" s="1069"/>
      <c r="HD16" s="1069"/>
      <c r="HE16" s="1069"/>
      <c r="HF16" s="1069"/>
      <c r="HG16" s="1069"/>
      <c r="HH16" s="1069"/>
      <c r="HI16" s="1069"/>
      <c r="HJ16" s="1069"/>
      <c r="HK16" s="1069"/>
      <c r="HL16" s="1069"/>
      <c r="HM16" s="1069"/>
      <c r="HN16" s="1069"/>
      <c r="HO16" s="1069"/>
      <c r="HP16" s="1069"/>
      <c r="HQ16" s="1069"/>
      <c r="HR16" s="1069"/>
      <c r="HS16" s="1069"/>
      <c r="HT16" s="1069"/>
      <c r="HU16" s="1069"/>
      <c r="HV16" s="1069"/>
      <c r="HW16" s="1069"/>
      <c r="HX16" s="1069"/>
      <c r="HY16" s="1069"/>
      <c r="HZ16" s="1069"/>
      <c r="IA16" s="1069"/>
      <c r="IB16" s="1069"/>
      <c r="IC16" s="1069"/>
      <c r="ID16" s="1069"/>
      <c r="IE16" s="1069"/>
      <c r="IF16" s="1069"/>
      <c r="IG16" s="1069"/>
      <c r="IH16" s="1069"/>
      <c r="II16" s="1069"/>
      <c r="IJ16" s="1069"/>
      <c r="IK16" s="1069"/>
      <c r="IL16" s="1069"/>
      <c r="IM16" s="1069"/>
      <c r="IN16" s="1069"/>
      <c r="IO16" s="1069"/>
      <c r="IP16" s="1069"/>
      <c r="IQ16" s="1069"/>
      <c r="IR16" s="1069"/>
      <c r="IS16" s="1069"/>
      <c r="IT16" s="1069"/>
      <c r="IU16" s="1069"/>
    </row>
    <row r="17" spans="1:256" ht="30" customHeight="1">
      <c r="A17" s="1058">
        <v>11</v>
      </c>
      <c r="B17" s="1063" t="s">
        <v>844</v>
      </c>
      <c r="C17" s="1064" t="s">
        <v>845</v>
      </c>
      <c r="D17" s="1267" t="s">
        <v>846</v>
      </c>
      <c r="E17" s="1267"/>
      <c r="F17" s="1065">
        <v>30000</v>
      </c>
      <c r="G17" s="1069"/>
      <c r="H17" s="1069"/>
      <c r="I17" s="1069"/>
      <c r="J17" s="1069"/>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69"/>
      <c r="AJ17" s="1069"/>
      <c r="AK17" s="1069"/>
      <c r="AL17" s="1069"/>
      <c r="AM17" s="1069"/>
      <c r="AN17" s="1069"/>
      <c r="AO17" s="1069"/>
      <c r="AP17" s="1069"/>
      <c r="AQ17" s="1069"/>
      <c r="AR17" s="1069"/>
      <c r="AS17" s="1069"/>
      <c r="AT17" s="1069"/>
      <c r="AU17" s="1069"/>
      <c r="AV17" s="1069"/>
      <c r="AW17" s="1069"/>
      <c r="AX17" s="1069"/>
      <c r="AY17" s="1069"/>
      <c r="AZ17" s="1069"/>
      <c r="BA17" s="1069"/>
      <c r="BB17" s="1069"/>
      <c r="BC17" s="1069"/>
      <c r="BD17" s="1069"/>
      <c r="BE17" s="1069"/>
      <c r="BF17" s="1069"/>
      <c r="BG17" s="1069"/>
      <c r="BH17" s="1069"/>
      <c r="BI17" s="1069"/>
      <c r="BJ17" s="1069"/>
      <c r="BK17" s="1069"/>
      <c r="BL17" s="1069"/>
      <c r="BM17" s="1069"/>
      <c r="BN17" s="1069"/>
      <c r="BO17" s="1069"/>
      <c r="BP17" s="1069"/>
      <c r="BQ17" s="1069"/>
      <c r="BR17" s="1069"/>
      <c r="BS17" s="1069"/>
      <c r="BT17" s="1069"/>
      <c r="BU17" s="1069"/>
      <c r="BV17" s="1069"/>
      <c r="BW17" s="1069"/>
      <c r="BX17" s="1069"/>
      <c r="BY17" s="1069"/>
      <c r="BZ17" s="1069"/>
      <c r="CA17" s="1069"/>
      <c r="CB17" s="1069"/>
      <c r="CC17" s="1069"/>
      <c r="CD17" s="1069"/>
      <c r="CE17" s="1069"/>
      <c r="CF17" s="1069"/>
      <c r="CG17" s="1069"/>
      <c r="CH17" s="1069"/>
      <c r="CI17" s="1069"/>
      <c r="CJ17" s="1069"/>
      <c r="CK17" s="1069"/>
      <c r="CL17" s="1069"/>
      <c r="CM17" s="1069"/>
      <c r="CN17" s="1069"/>
      <c r="CO17" s="1069"/>
      <c r="CP17" s="1069"/>
      <c r="CQ17" s="1069"/>
      <c r="CR17" s="1069"/>
      <c r="CS17" s="1069"/>
      <c r="CT17" s="1069"/>
      <c r="CU17" s="1069"/>
      <c r="CV17" s="1069"/>
      <c r="CW17" s="1069"/>
      <c r="CX17" s="1069"/>
      <c r="CY17" s="1069"/>
      <c r="CZ17" s="1069"/>
      <c r="DA17" s="1069"/>
      <c r="DB17" s="1069"/>
      <c r="DC17" s="1069"/>
      <c r="DD17" s="1069"/>
      <c r="DE17" s="1069"/>
      <c r="DF17" s="1069"/>
      <c r="DG17" s="1069"/>
      <c r="DH17" s="1069"/>
      <c r="DI17" s="1069"/>
      <c r="DJ17" s="1069"/>
      <c r="DK17" s="1069"/>
      <c r="DL17" s="1069"/>
      <c r="DM17" s="1069"/>
      <c r="DN17" s="1069"/>
      <c r="DO17" s="1069"/>
      <c r="DP17" s="1069"/>
      <c r="DQ17" s="1069"/>
      <c r="DR17" s="1069"/>
      <c r="DS17" s="1069"/>
      <c r="DT17" s="1069"/>
      <c r="DU17" s="1069"/>
      <c r="DV17" s="1069"/>
      <c r="DW17" s="1069"/>
      <c r="DX17" s="1069"/>
      <c r="DY17" s="1069"/>
      <c r="DZ17" s="1069"/>
      <c r="EA17" s="1069"/>
      <c r="EB17" s="1069"/>
      <c r="EC17" s="1069"/>
      <c r="ED17" s="1069"/>
      <c r="EE17" s="1069"/>
      <c r="EF17" s="1069"/>
      <c r="EG17" s="1069"/>
      <c r="EH17" s="1069"/>
      <c r="EI17" s="1069"/>
      <c r="EJ17" s="1069"/>
      <c r="EK17" s="1069"/>
      <c r="EL17" s="1069"/>
      <c r="EM17" s="1069"/>
      <c r="EN17" s="1069"/>
      <c r="EO17" s="1069"/>
      <c r="EP17" s="1069"/>
      <c r="EQ17" s="1069"/>
      <c r="ER17" s="1069"/>
      <c r="ES17" s="1069"/>
      <c r="ET17" s="1069"/>
      <c r="EU17" s="1069"/>
      <c r="EV17" s="1069"/>
      <c r="EW17" s="1069"/>
      <c r="EX17" s="1069"/>
      <c r="EY17" s="1069"/>
      <c r="EZ17" s="1069"/>
      <c r="FA17" s="1069"/>
      <c r="FB17" s="1069"/>
      <c r="FC17" s="1069"/>
      <c r="FD17" s="1069"/>
      <c r="FE17" s="1069"/>
      <c r="FF17" s="1069"/>
      <c r="FG17" s="1069"/>
      <c r="FH17" s="1069"/>
      <c r="FI17" s="1069"/>
      <c r="FJ17" s="1069"/>
      <c r="FK17" s="1069"/>
      <c r="FL17" s="1069"/>
      <c r="FM17" s="1069"/>
      <c r="FN17" s="1069"/>
      <c r="FO17" s="1069"/>
      <c r="FP17" s="1069"/>
      <c r="FQ17" s="1069"/>
      <c r="FR17" s="1069"/>
      <c r="FS17" s="1069"/>
      <c r="FT17" s="1069"/>
      <c r="FU17" s="1069"/>
      <c r="FV17" s="1069"/>
      <c r="FW17" s="1069"/>
      <c r="FX17" s="1069"/>
      <c r="FY17" s="1069"/>
      <c r="FZ17" s="1069"/>
      <c r="GA17" s="1069"/>
      <c r="GB17" s="1069"/>
      <c r="GC17" s="1069"/>
      <c r="GD17" s="1069"/>
      <c r="GE17" s="1069"/>
      <c r="GF17" s="1069"/>
      <c r="GG17" s="1069"/>
      <c r="GH17" s="1069"/>
      <c r="GI17" s="1069"/>
      <c r="GJ17" s="1069"/>
      <c r="GK17" s="1069"/>
      <c r="GL17" s="1069"/>
      <c r="GM17" s="1069"/>
      <c r="GN17" s="1069"/>
      <c r="GO17" s="1069"/>
      <c r="GP17" s="1069"/>
      <c r="GQ17" s="1069"/>
      <c r="GR17" s="1069"/>
      <c r="GS17" s="1069"/>
      <c r="GT17" s="1069"/>
      <c r="GU17" s="1069"/>
      <c r="GV17" s="1069"/>
      <c r="GW17" s="1069"/>
      <c r="GX17" s="1069"/>
      <c r="GY17" s="1069"/>
      <c r="GZ17" s="1069"/>
      <c r="HA17" s="1069"/>
      <c r="HB17" s="1069"/>
      <c r="HC17" s="1069"/>
      <c r="HD17" s="1069"/>
      <c r="HE17" s="1069"/>
      <c r="HF17" s="1069"/>
      <c r="HG17" s="1069"/>
      <c r="HH17" s="1069"/>
      <c r="HI17" s="1069"/>
      <c r="HJ17" s="1069"/>
      <c r="HK17" s="1069"/>
      <c r="HL17" s="1069"/>
      <c r="HM17" s="1069"/>
      <c r="HN17" s="1069"/>
      <c r="HO17" s="1069"/>
      <c r="HP17" s="1069"/>
      <c r="HQ17" s="1069"/>
      <c r="HR17" s="1069"/>
      <c r="HS17" s="1069"/>
      <c r="HT17" s="1069"/>
      <c r="HU17" s="1069"/>
      <c r="HV17" s="1069"/>
      <c r="HW17" s="1069"/>
      <c r="HX17" s="1069"/>
      <c r="HY17" s="1069"/>
      <c r="HZ17" s="1069"/>
      <c r="IA17" s="1069"/>
      <c r="IB17" s="1069"/>
      <c r="IC17" s="1069"/>
      <c r="ID17" s="1069"/>
      <c r="IE17" s="1069"/>
      <c r="IF17" s="1069"/>
      <c r="IG17" s="1069"/>
      <c r="IH17" s="1069"/>
      <c r="II17" s="1069"/>
      <c r="IJ17" s="1069"/>
      <c r="IK17" s="1069"/>
      <c r="IL17" s="1069"/>
      <c r="IM17" s="1069"/>
      <c r="IN17" s="1069"/>
      <c r="IO17" s="1069"/>
      <c r="IP17" s="1069"/>
      <c r="IQ17" s="1069"/>
      <c r="IR17" s="1069"/>
      <c r="IS17" s="1069"/>
      <c r="IT17" s="1069"/>
      <c r="IU17" s="1069"/>
      <c r="IV17" s="1082"/>
    </row>
    <row r="18" spans="1:255" ht="26.25">
      <c r="A18" s="1078">
        <v>12</v>
      </c>
      <c r="B18" s="1063"/>
      <c r="C18" s="1064"/>
      <c r="D18" s="1066"/>
      <c r="E18" s="1062" t="s">
        <v>780</v>
      </c>
      <c r="F18" s="1065"/>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c r="AK18" s="1069"/>
      <c r="AL18" s="1069"/>
      <c r="AM18" s="1069"/>
      <c r="AN18" s="1069"/>
      <c r="AO18" s="1069"/>
      <c r="AP18" s="1069"/>
      <c r="AQ18" s="1069"/>
      <c r="AR18" s="1069"/>
      <c r="AS18" s="1069"/>
      <c r="AT18" s="1069"/>
      <c r="AU18" s="1069"/>
      <c r="AV18" s="1069"/>
      <c r="AW18" s="1069"/>
      <c r="AX18" s="1069"/>
      <c r="AY18" s="1069"/>
      <c r="AZ18" s="1069"/>
      <c r="BA18" s="1069"/>
      <c r="BB18" s="1069"/>
      <c r="BC18" s="1069"/>
      <c r="BD18" s="1069"/>
      <c r="BE18" s="1069"/>
      <c r="BF18" s="1069"/>
      <c r="BG18" s="1069"/>
      <c r="BH18" s="1069"/>
      <c r="BI18" s="1069"/>
      <c r="BJ18" s="1069"/>
      <c r="BK18" s="1069"/>
      <c r="BL18" s="1069"/>
      <c r="BM18" s="1069"/>
      <c r="BN18" s="1069"/>
      <c r="BO18" s="1069"/>
      <c r="BP18" s="1069"/>
      <c r="BQ18" s="1069"/>
      <c r="BR18" s="1069"/>
      <c r="BS18" s="1069"/>
      <c r="BT18" s="1069"/>
      <c r="BU18" s="1069"/>
      <c r="BV18" s="1069"/>
      <c r="BW18" s="1069"/>
      <c r="BX18" s="1069"/>
      <c r="BY18" s="1069"/>
      <c r="BZ18" s="1069"/>
      <c r="CA18" s="1069"/>
      <c r="CB18" s="1069"/>
      <c r="CC18" s="1069"/>
      <c r="CD18" s="1069"/>
      <c r="CE18" s="1069"/>
      <c r="CF18" s="1069"/>
      <c r="CG18" s="1069"/>
      <c r="CH18" s="1069"/>
      <c r="CI18" s="1069"/>
      <c r="CJ18" s="1069"/>
      <c r="CK18" s="1069"/>
      <c r="CL18" s="1069"/>
      <c r="CM18" s="1069"/>
      <c r="CN18" s="1069"/>
      <c r="CO18" s="1069"/>
      <c r="CP18" s="1069"/>
      <c r="CQ18" s="1069"/>
      <c r="CR18" s="1069"/>
      <c r="CS18" s="1069"/>
      <c r="CT18" s="1069"/>
      <c r="CU18" s="1069"/>
      <c r="CV18" s="1069"/>
      <c r="CW18" s="1069"/>
      <c r="CX18" s="1069"/>
      <c r="CY18" s="1069"/>
      <c r="CZ18" s="1069"/>
      <c r="DA18" s="1069"/>
      <c r="DB18" s="1069"/>
      <c r="DC18" s="1069"/>
      <c r="DD18" s="1069"/>
      <c r="DE18" s="1069"/>
      <c r="DF18" s="1069"/>
      <c r="DG18" s="1069"/>
      <c r="DH18" s="1069"/>
      <c r="DI18" s="1069"/>
      <c r="DJ18" s="1069"/>
      <c r="DK18" s="1069"/>
      <c r="DL18" s="1069"/>
      <c r="DM18" s="1069"/>
      <c r="DN18" s="1069"/>
      <c r="DO18" s="1069"/>
      <c r="DP18" s="1069"/>
      <c r="DQ18" s="1069"/>
      <c r="DR18" s="1069"/>
      <c r="DS18" s="1069"/>
      <c r="DT18" s="1069"/>
      <c r="DU18" s="1069"/>
      <c r="DV18" s="1069"/>
      <c r="DW18" s="1069"/>
      <c r="DX18" s="1069"/>
      <c r="DY18" s="1069"/>
      <c r="DZ18" s="1069"/>
      <c r="EA18" s="1069"/>
      <c r="EB18" s="1069"/>
      <c r="EC18" s="1069"/>
      <c r="ED18" s="1069"/>
      <c r="EE18" s="1069"/>
      <c r="EF18" s="1069"/>
      <c r="EG18" s="1069"/>
      <c r="EH18" s="1069"/>
      <c r="EI18" s="1069"/>
      <c r="EJ18" s="1069"/>
      <c r="EK18" s="1069"/>
      <c r="EL18" s="1069"/>
      <c r="EM18" s="1069"/>
      <c r="EN18" s="1069"/>
      <c r="EO18" s="1069"/>
      <c r="EP18" s="1069"/>
      <c r="EQ18" s="1069"/>
      <c r="ER18" s="1069"/>
      <c r="ES18" s="1069"/>
      <c r="ET18" s="1069"/>
      <c r="EU18" s="1069"/>
      <c r="EV18" s="1069"/>
      <c r="EW18" s="1069"/>
      <c r="EX18" s="1069"/>
      <c r="EY18" s="1069"/>
      <c r="EZ18" s="1069"/>
      <c r="FA18" s="1069"/>
      <c r="FB18" s="1069"/>
      <c r="FC18" s="1069"/>
      <c r="FD18" s="1069"/>
      <c r="FE18" s="1069"/>
      <c r="FF18" s="1069"/>
      <c r="FG18" s="1069"/>
      <c r="FH18" s="1069"/>
      <c r="FI18" s="1069"/>
      <c r="FJ18" s="1069"/>
      <c r="FK18" s="1069"/>
      <c r="FL18" s="1069"/>
      <c r="FM18" s="1069"/>
      <c r="FN18" s="1069"/>
      <c r="FO18" s="1069"/>
      <c r="FP18" s="1069"/>
      <c r="FQ18" s="1069"/>
      <c r="FR18" s="1069"/>
      <c r="FS18" s="1069"/>
      <c r="FT18" s="1069"/>
      <c r="FU18" s="1069"/>
      <c r="FV18" s="1069"/>
      <c r="FW18" s="1069"/>
      <c r="FX18" s="1069"/>
      <c r="FY18" s="1069"/>
      <c r="FZ18" s="1069"/>
      <c r="GA18" s="1069"/>
      <c r="GB18" s="1069"/>
      <c r="GC18" s="1069"/>
      <c r="GD18" s="1069"/>
      <c r="GE18" s="1069"/>
      <c r="GF18" s="1069"/>
      <c r="GG18" s="1069"/>
      <c r="GH18" s="1069"/>
      <c r="GI18" s="1069"/>
      <c r="GJ18" s="1069"/>
      <c r="GK18" s="1069"/>
      <c r="GL18" s="1069"/>
      <c r="GM18" s="1069"/>
      <c r="GN18" s="1069"/>
      <c r="GO18" s="1069"/>
      <c r="GP18" s="1069"/>
      <c r="GQ18" s="1069"/>
      <c r="GR18" s="1069"/>
      <c r="GS18" s="1069"/>
      <c r="GT18" s="1069"/>
      <c r="GU18" s="1069"/>
      <c r="GV18" s="1069"/>
      <c r="GW18" s="1069"/>
      <c r="GX18" s="1069"/>
      <c r="GY18" s="1069"/>
      <c r="GZ18" s="1069"/>
      <c r="HA18" s="1069"/>
      <c r="HB18" s="1069"/>
      <c r="HC18" s="1069"/>
      <c r="HD18" s="1069"/>
      <c r="HE18" s="1069"/>
      <c r="HF18" s="1069"/>
      <c r="HG18" s="1069"/>
      <c r="HH18" s="1069"/>
      <c r="HI18" s="1069"/>
      <c r="HJ18" s="1069"/>
      <c r="HK18" s="1069"/>
      <c r="HL18" s="1069"/>
      <c r="HM18" s="1069"/>
      <c r="HN18" s="1069"/>
      <c r="HO18" s="1069"/>
      <c r="HP18" s="1069"/>
      <c r="HQ18" s="1069"/>
      <c r="HR18" s="1069"/>
      <c r="HS18" s="1069"/>
      <c r="HT18" s="1069"/>
      <c r="HU18" s="1069"/>
      <c r="HV18" s="1069"/>
      <c r="HW18" s="1069"/>
      <c r="HX18" s="1069"/>
      <c r="HY18" s="1069"/>
      <c r="HZ18" s="1069"/>
      <c r="IA18" s="1069"/>
      <c r="IB18" s="1069"/>
      <c r="IC18" s="1069"/>
      <c r="ID18" s="1069"/>
      <c r="IE18" s="1069"/>
      <c r="IF18" s="1069"/>
      <c r="IG18" s="1069"/>
      <c r="IH18" s="1069"/>
      <c r="II18" s="1069"/>
      <c r="IJ18" s="1069"/>
      <c r="IK18" s="1069"/>
      <c r="IL18" s="1069"/>
      <c r="IM18" s="1069"/>
      <c r="IN18" s="1069"/>
      <c r="IO18" s="1069"/>
      <c r="IP18" s="1069"/>
      <c r="IQ18" s="1069"/>
      <c r="IR18" s="1069"/>
      <c r="IS18" s="1069"/>
      <c r="IT18" s="1069"/>
      <c r="IU18" s="1069"/>
    </row>
    <row r="19" spans="1:256" ht="30" customHeight="1">
      <c r="A19" s="1058">
        <v>13</v>
      </c>
      <c r="B19" s="1063" t="s">
        <v>847</v>
      </c>
      <c r="C19" s="1064" t="s">
        <v>848</v>
      </c>
      <c r="D19" s="1260" t="s">
        <v>849</v>
      </c>
      <c r="E19" s="1260"/>
      <c r="F19" s="1065">
        <v>51000</v>
      </c>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c r="AK19" s="1069"/>
      <c r="AL19" s="1069"/>
      <c r="AM19" s="1069"/>
      <c r="AN19" s="1069"/>
      <c r="AO19" s="1069"/>
      <c r="AP19" s="1069"/>
      <c r="AQ19" s="1069"/>
      <c r="AR19" s="1069"/>
      <c r="AS19" s="1069"/>
      <c r="AT19" s="1069"/>
      <c r="AU19" s="1069"/>
      <c r="AV19" s="1069"/>
      <c r="AW19" s="1069"/>
      <c r="AX19" s="1069"/>
      <c r="AY19" s="1069"/>
      <c r="AZ19" s="1069"/>
      <c r="BA19" s="1069"/>
      <c r="BB19" s="1069"/>
      <c r="BC19" s="1069"/>
      <c r="BD19" s="1069"/>
      <c r="BE19" s="1069"/>
      <c r="BF19" s="1069"/>
      <c r="BG19" s="1069"/>
      <c r="BH19" s="1069"/>
      <c r="BI19" s="1069"/>
      <c r="BJ19" s="1069"/>
      <c r="BK19" s="1069"/>
      <c r="BL19" s="1069"/>
      <c r="BM19" s="1069"/>
      <c r="BN19" s="1069"/>
      <c r="BO19" s="1069"/>
      <c r="BP19" s="1069"/>
      <c r="BQ19" s="1069"/>
      <c r="BR19" s="1069"/>
      <c r="BS19" s="1069"/>
      <c r="BT19" s="1069"/>
      <c r="BU19" s="1069"/>
      <c r="BV19" s="1069"/>
      <c r="BW19" s="1069"/>
      <c r="BX19" s="1069"/>
      <c r="BY19" s="1069"/>
      <c r="BZ19" s="1069"/>
      <c r="CA19" s="1069"/>
      <c r="CB19" s="1069"/>
      <c r="CC19" s="1069"/>
      <c r="CD19" s="1069"/>
      <c r="CE19" s="1069"/>
      <c r="CF19" s="1069"/>
      <c r="CG19" s="1069"/>
      <c r="CH19" s="1069"/>
      <c r="CI19" s="1069"/>
      <c r="CJ19" s="1069"/>
      <c r="CK19" s="1069"/>
      <c r="CL19" s="1069"/>
      <c r="CM19" s="1069"/>
      <c r="CN19" s="1069"/>
      <c r="CO19" s="1069"/>
      <c r="CP19" s="1069"/>
      <c r="CQ19" s="1069"/>
      <c r="CR19" s="1069"/>
      <c r="CS19" s="1069"/>
      <c r="CT19" s="1069"/>
      <c r="CU19" s="1069"/>
      <c r="CV19" s="1069"/>
      <c r="CW19" s="1069"/>
      <c r="CX19" s="1069"/>
      <c r="CY19" s="1069"/>
      <c r="CZ19" s="1069"/>
      <c r="DA19" s="1069"/>
      <c r="DB19" s="1069"/>
      <c r="DC19" s="1069"/>
      <c r="DD19" s="1069"/>
      <c r="DE19" s="1069"/>
      <c r="DF19" s="1069"/>
      <c r="DG19" s="1069"/>
      <c r="DH19" s="1069"/>
      <c r="DI19" s="1069"/>
      <c r="DJ19" s="1069"/>
      <c r="DK19" s="1069"/>
      <c r="DL19" s="1069"/>
      <c r="DM19" s="1069"/>
      <c r="DN19" s="1069"/>
      <c r="DO19" s="1069"/>
      <c r="DP19" s="1069"/>
      <c r="DQ19" s="1069"/>
      <c r="DR19" s="1069"/>
      <c r="DS19" s="1069"/>
      <c r="DT19" s="1069"/>
      <c r="DU19" s="1069"/>
      <c r="DV19" s="1069"/>
      <c r="DW19" s="1069"/>
      <c r="DX19" s="1069"/>
      <c r="DY19" s="1069"/>
      <c r="DZ19" s="1069"/>
      <c r="EA19" s="1069"/>
      <c r="EB19" s="1069"/>
      <c r="EC19" s="1069"/>
      <c r="ED19" s="1069"/>
      <c r="EE19" s="1069"/>
      <c r="EF19" s="1069"/>
      <c r="EG19" s="1069"/>
      <c r="EH19" s="1069"/>
      <c r="EI19" s="1069"/>
      <c r="EJ19" s="1069"/>
      <c r="EK19" s="1069"/>
      <c r="EL19" s="1069"/>
      <c r="EM19" s="1069"/>
      <c r="EN19" s="1069"/>
      <c r="EO19" s="1069"/>
      <c r="EP19" s="1069"/>
      <c r="EQ19" s="1069"/>
      <c r="ER19" s="1069"/>
      <c r="ES19" s="1069"/>
      <c r="ET19" s="1069"/>
      <c r="EU19" s="1069"/>
      <c r="EV19" s="1069"/>
      <c r="EW19" s="1069"/>
      <c r="EX19" s="1069"/>
      <c r="EY19" s="1069"/>
      <c r="EZ19" s="1069"/>
      <c r="FA19" s="1069"/>
      <c r="FB19" s="1069"/>
      <c r="FC19" s="1069"/>
      <c r="FD19" s="1069"/>
      <c r="FE19" s="1069"/>
      <c r="FF19" s="1069"/>
      <c r="FG19" s="1069"/>
      <c r="FH19" s="1069"/>
      <c r="FI19" s="1069"/>
      <c r="FJ19" s="1069"/>
      <c r="FK19" s="1069"/>
      <c r="FL19" s="1069"/>
      <c r="FM19" s="1069"/>
      <c r="FN19" s="1069"/>
      <c r="FO19" s="1069"/>
      <c r="FP19" s="1069"/>
      <c r="FQ19" s="1069"/>
      <c r="FR19" s="1069"/>
      <c r="FS19" s="1069"/>
      <c r="FT19" s="1069"/>
      <c r="FU19" s="1069"/>
      <c r="FV19" s="1069"/>
      <c r="FW19" s="1069"/>
      <c r="FX19" s="1069"/>
      <c r="FY19" s="1069"/>
      <c r="FZ19" s="1069"/>
      <c r="GA19" s="1069"/>
      <c r="GB19" s="1069"/>
      <c r="GC19" s="1069"/>
      <c r="GD19" s="1069"/>
      <c r="GE19" s="1069"/>
      <c r="GF19" s="1069"/>
      <c r="GG19" s="1069"/>
      <c r="GH19" s="1069"/>
      <c r="GI19" s="1069"/>
      <c r="GJ19" s="1069"/>
      <c r="GK19" s="1069"/>
      <c r="GL19" s="1069"/>
      <c r="GM19" s="1069"/>
      <c r="GN19" s="1069"/>
      <c r="GO19" s="1069"/>
      <c r="GP19" s="1069"/>
      <c r="GQ19" s="1069"/>
      <c r="GR19" s="1069"/>
      <c r="GS19" s="1069"/>
      <c r="GT19" s="1069"/>
      <c r="GU19" s="1069"/>
      <c r="GV19" s="1069"/>
      <c r="GW19" s="1069"/>
      <c r="GX19" s="1069"/>
      <c r="GY19" s="1069"/>
      <c r="GZ19" s="1069"/>
      <c r="HA19" s="1069"/>
      <c r="HB19" s="1069"/>
      <c r="HC19" s="1069"/>
      <c r="HD19" s="1069"/>
      <c r="HE19" s="1069"/>
      <c r="HF19" s="1069"/>
      <c r="HG19" s="1069"/>
      <c r="HH19" s="1069"/>
      <c r="HI19" s="1069"/>
      <c r="HJ19" s="1069"/>
      <c r="HK19" s="1069"/>
      <c r="HL19" s="1069"/>
      <c r="HM19" s="1069"/>
      <c r="HN19" s="1069"/>
      <c r="HO19" s="1069"/>
      <c r="HP19" s="1069"/>
      <c r="HQ19" s="1069"/>
      <c r="HR19" s="1069"/>
      <c r="HS19" s="1069"/>
      <c r="HT19" s="1069"/>
      <c r="HU19" s="1069"/>
      <c r="HV19" s="1069"/>
      <c r="HW19" s="1069"/>
      <c r="HX19" s="1069"/>
      <c r="HY19" s="1069"/>
      <c r="HZ19" s="1069"/>
      <c r="IA19" s="1069"/>
      <c r="IB19" s="1069"/>
      <c r="IC19" s="1069"/>
      <c r="ID19" s="1069"/>
      <c r="IE19" s="1069"/>
      <c r="IF19" s="1069"/>
      <c r="IG19" s="1069"/>
      <c r="IH19" s="1069"/>
      <c r="II19" s="1069"/>
      <c r="IJ19" s="1069"/>
      <c r="IK19" s="1069"/>
      <c r="IL19" s="1069"/>
      <c r="IM19" s="1069"/>
      <c r="IN19" s="1069"/>
      <c r="IO19" s="1069"/>
      <c r="IP19" s="1069"/>
      <c r="IQ19" s="1069"/>
      <c r="IR19" s="1069"/>
      <c r="IS19" s="1069"/>
      <c r="IT19" s="1069"/>
      <c r="IU19" s="1069"/>
      <c r="IV19" s="1082"/>
    </row>
    <row r="20" spans="1:255" ht="12.75">
      <c r="A20" s="1078">
        <v>14</v>
      </c>
      <c r="B20" s="1063"/>
      <c r="C20" s="1064"/>
      <c r="D20" s="1066"/>
      <c r="E20" s="1062" t="s">
        <v>781</v>
      </c>
      <c r="F20" s="1065"/>
      <c r="G20" s="1069"/>
      <c r="H20" s="1069"/>
      <c r="I20" s="1069"/>
      <c r="J20" s="1069"/>
      <c r="K20" s="1069"/>
      <c r="L20" s="1069"/>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69"/>
      <c r="AM20" s="1069"/>
      <c r="AN20" s="1069"/>
      <c r="AO20" s="1069"/>
      <c r="AP20" s="1069"/>
      <c r="AQ20" s="1069"/>
      <c r="AR20" s="1069"/>
      <c r="AS20" s="1069"/>
      <c r="AT20" s="1069"/>
      <c r="AU20" s="1069"/>
      <c r="AV20" s="1069"/>
      <c r="AW20" s="1069"/>
      <c r="AX20" s="1069"/>
      <c r="AY20" s="1069"/>
      <c r="AZ20" s="1069"/>
      <c r="BA20" s="1069"/>
      <c r="BB20" s="1069"/>
      <c r="BC20" s="1069"/>
      <c r="BD20" s="1069"/>
      <c r="BE20" s="1069"/>
      <c r="BF20" s="1069"/>
      <c r="BG20" s="1069"/>
      <c r="BH20" s="1069"/>
      <c r="BI20" s="1069"/>
      <c r="BJ20" s="1069"/>
      <c r="BK20" s="1069"/>
      <c r="BL20" s="1069"/>
      <c r="BM20" s="1069"/>
      <c r="BN20" s="1069"/>
      <c r="BO20" s="1069"/>
      <c r="BP20" s="1069"/>
      <c r="BQ20" s="1069"/>
      <c r="BR20" s="1069"/>
      <c r="BS20" s="1069"/>
      <c r="BT20" s="1069"/>
      <c r="BU20" s="1069"/>
      <c r="BV20" s="1069"/>
      <c r="BW20" s="1069"/>
      <c r="BX20" s="1069"/>
      <c r="BY20" s="1069"/>
      <c r="BZ20" s="1069"/>
      <c r="CA20" s="1069"/>
      <c r="CB20" s="1069"/>
      <c r="CC20" s="1069"/>
      <c r="CD20" s="1069"/>
      <c r="CE20" s="1069"/>
      <c r="CF20" s="1069"/>
      <c r="CG20" s="1069"/>
      <c r="CH20" s="1069"/>
      <c r="CI20" s="1069"/>
      <c r="CJ20" s="1069"/>
      <c r="CK20" s="1069"/>
      <c r="CL20" s="1069"/>
      <c r="CM20" s="1069"/>
      <c r="CN20" s="1069"/>
      <c r="CO20" s="1069"/>
      <c r="CP20" s="1069"/>
      <c r="CQ20" s="1069"/>
      <c r="CR20" s="1069"/>
      <c r="CS20" s="1069"/>
      <c r="CT20" s="1069"/>
      <c r="CU20" s="1069"/>
      <c r="CV20" s="1069"/>
      <c r="CW20" s="1069"/>
      <c r="CX20" s="1069"/>
      <c r="CY20" s="1069"/>
      <c r="CZ20" s="1069"/>
      <c r="DA20" s="1069"/>
      <c r="DB20" s="1069"/>
      <c r="DC20" s="1069"/>
      <c r="DD20" s="1069"/>
      <c r="DE20" s="1069"/>
      <c r="DF20" s="1069"/>
      <c r="DG20" s="1069"/>
      <c r="DH20" s="1069"/>
      <c r="DI20" s="1069"/>
      <c r="DJ20" s="1069"/>
      <c r="DK20" s="1069"/>
      <c r="DL20" s="1069"/>
      <c r="DM20" s="1069"/>
      <c r="DN20" s="1069"/>
      <c r="DO20" s="1069"/>
      <c r="DP20" s="1069"/>
      <c r="DQ20" s="1069"/>
      <c r="DR20" s="1069"/>
      <c r="DS20" s="1069"/>
      <c r="DT20" s="1069"/>
      <c r="DU20" s="1069"/>
      <c r="DV20" s="1069"/>
      <c r="DW20" s="1069"/>
      <c r="DX20" s="1069"/>
      <c r="DY20" s="1069"/>
      <c r="DZ20" s="1069"/>
      <c r="EA20" s="1069"/>
      <c r="EB20" s="1069"/>
      <c r="EC20" s="1069"/>
      <c r="ED20" s="1069"/>
      <c r="EE20" s="1069"/>
      <c r="EF20" s="1069"/>
      <c r="EG20" s="1069"/>
      <c r="EH20" s="1069"/>
      <c r="EI20" s="1069"/>
      <c r="EJ20" s="1069"/>
      <c r="EK20" s="1069"/>
      <c r="EL20" s="1069"/>
      <c r="EM20" s="1069"/>
      <c r="EN20" s="1069"/>
      <c r="EO20" s="1069"/>
      <c r="EP20" s="1069"/>
      <c r="EQ20" s="1069"/>
      <c r="ER20" s="1069"/>
      <c r="ES20" s="1069"/>
      <c r="ET20" s="1069"/>
      <c r="EU20" s="1069"/>
      <c r="EV20" s="1069"/>
      <c r="EW20" s="1069"/>
      <c r="EX20" s="1069"/>
      <c r="EY20" s="1069"/>
      <c r="EZ20" s="1069"/>
      <c r="FA20" s="1069"/>
      <c r="FB20" s="1069"/>
      <c r="FC20" s="1069"/>
      <c r="FD20" s="1069"/>
      <c r="FE20" s="1069"/>
      <c r="FF20" s="1069"/>
      <c r="FG20" s="1069"/>
      <c r="FH20" s="1069"/>
      <c r="FI20" s="1069"/>
      <c r="FJ20" s="1069"/>
      <c r="FK20" s="1069"/>
      <c r="FL20" s="1069"/>
      <c r="FM20" s="1069"/>
      <c r="FN20" s="1069"/>
      <c r="FO20" s="1069"/>
      <c r="FP20" s="1069"/>
      <c r="FQ20" s="1069"/>
      <c r="FR20" s="1069"/>
      <c r="FS20" s="1069"/>
      <c r="FT20" s="1069"/>
      <c r="FU20" s="1069"/>
      <c r="FV20" s="1069"/>
      <c r="FW20" s="1069"/>
      <c r="FX20" s="1069"/>
      <c r="FY20" s="1069"/>
      <c r="FZ20" s="1069"/>
      <c r="GA20" s="1069"/>
      <c r="GB20" s="1069"/>
      <c r="GC20" s="1069"/>
      <c r="GD20" s="1069"/>
      <c r="GE20" s="1069"/>
      <c r="GF20" s="1069"/>
      <c r="GG20" s="1069"/>
      <c r="GH20" s="1069"/>
      <c r="GI20" s="1069"/>
      <c r="GJ20" s="1069"/>
      <c r="GK20" s="1069"/>
      <c r="GL20" s="1069"/>
      <c r="GM20" s="1069"/>
      <c r="GN20" s="1069"/>
      <c r="GO20" s="1069"/>
      <c r="GP20" s="1069"/>
      <c r="GQ20" s="1069"/>
      <c r="GR20" s="1069"/>
      <c r="GS20" s="1069"/>
      <c r="GT20" s="1069"/>
      <c r="GU20" s="1069"/>
      <c r="GV20" s="1069"/>
      <c r="GW20" s="1069"/>
      <c r="GX20" s="1069"/>
      <c r="GY20" s="1069"/>
      <c r="GZ20" s="1069"/>
      <c r="HA20" s="1069"/>
      <c r="HB20" s="1069"/>
      <c r="HC20" s="1069"/>
      <c r="HD20" s="1069"/>
      <c r="HE20" s="1069"/>
      <c r="HF20" s="1069"/>
      <c r="HG20" s="1069"/>
      <c r="HH20" s="1069"/>
      <c r="HI20" s="1069"/>
      <c r="HJ20" s="1069"/>
      <c r="HK20" s="1069"/>
      <c r="HL20" s="1069"/>
      <c r="HM20" s="1069"/>
      <c r="HN20" s="1069"/>
      <c r="HO20" s="1069"/>
      <c r="HP20" s="1069"/>
      <c r="HQ20" s="1069"/>
      <c r="HR20" s="1069"/>
      <c r="HS20" s="1069"/>
      <c r="HT20" s="1069"/>
      <c r="HU20" s="1069"/>
      <c r="HV20" s="1069"/>
      <c r="HW20" s="1069"/>
      <c r="HX20" s="1069"/>
      <c r="HY20" s="1069"/>
      <c r="HZ20" s="1069"/>
      <c r="IA20" s="1069"/>
      <c r="IB20" s="1069"/>
      <c r="IC20" s="1069"/>
      <c r="ID20" s="1069"/>
      <c r="IE20" s="1069"/>
      <c r="IF20" s="1069"/>
      <c r="IG20" s="1069"/>
      <c r="IH20" s="1069"/>
      <c r="II20" s="1069"/>
      <c r="IJ20" s="1069"/>
      <c r="IK20" s="1069"/>
      <c r="IL20" s="1069"/>
      <c r="IM20" s="1069"/>
      <c r="IN20" s="1069"/>
      <c r="IO20" s="1069"/>
      <c r="IP20" s="1069"/>
      <c r="IQ20" s="1069"/>
      <c r="IR20" s="1069"/>
      <c r="IS20" s="1069"/>
      <c r="IT20" s="1069"/>
      <c r="IU20" s="1069"/>
    </row>
    <row r="21" spans="1:255" ht="26.25">
      <c r="A21" s="1078">
        <v>15</v>
      </c>
      <c r="B21" s="1063"/>
      <c r="C21" s="1064"/>
      <c r="D21" s="1066"/>
      <c r="E21" s="1062" t="s">
        <v>782</v>
      </c>
      <c r="F21" s="1065"/>
      <c r="G21" s="1069"/>
      <c r="H21" s="1069"/>
      <c r="I21" s="1069"/>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69"/>
      <c r="AM21" s="1069"/>
      <c r="AN21" s="1069"/>
      <c r="AO21" s="1069"/>
      <c r="AP21" s="1069"/>
      <c r="AQ21" s="1069"/>
      <c r="AR21" s="1069"/>
      <c r="AS21" s="1069"/>
      <c r="AT21" s="1069"/>
      <c r="AU21" s="1069"/>
      <c r="AV21" s="1069"/>
      <c r="AW21" s="1069"/>
      <c r="AX21" s="1069"/>
      <c r="AY21" s="1069"/>
      <c r="AZ21" s="1069"/>
      <c r="BA21" s="1069"/>
      <c r="BB21" s="1069"/>
      <c r="BC21" s="1069"/>
      <c r="BD21" s="1069"/>
      <c r="BE21" s="1069"/>
      <c r="BF21" s="1069"/>
      <c r="BG21" s="1069"/>
      <c r="BH21" s="1069"/>
      <c r="BI21" s="1069"/>
      <c r="BJ21" s="1069"/>
      <c r="BK21" s="1069"/>
      <c r="BL21" s="1069"/>
      <c r="BM21" s="1069"/>
      <c r="BN21" s="1069"/>
      <c r="BO21" s="1069"/>
      <c r="BP21" s="1069"/>
      <c r="BQ21" s="1069"/>
      <c r="BR21" s="1069"/>
      <c r="BS21" s="1069"/>
      <c r="BT21" s="1069"/>
      <c r="BU21" s="1069"/>
      <c r="BV21" s="1069"/>
      <c r="BW21" s="1069"/>
      <c r="BX21" s="1069"/>
      <c r="BY21" s="1069"/>
      <c r="BZ21" s="1069"/>
      <c r="CA21" s="1069"/>
      <c r="CB21" s="1069"/>
      <c r="CC21" s="1069"/>
      <c r="CD21" s="1069"/>
      <c r="CE21" s="1069"/>
      <c r="CF21" s="1069"/>
      <c r="CG21" s="1069"/>
      <c r="CH21" s="1069"/>
      <c r="CI21" s="1069"/>
      <c r="CJ21" s="1069"/>
      <c r="CK21" s="1069"/>
      <c r="CL21" s="1069"/>
      <c r="CM21" s="1069"/>
      <c r="CN21" s="1069"/>
      <c r="CO21" s="1069"/>
      <c r="CP21" s="1069"/>
      <c r="CQ21" s="1069"/>
      <c r="CR21" s="1069"/>
      <c r="CS21" s="1069"/>
      <c r="CT21" s="1069"/>
      <c r="CU21" s="1069"/>
      <c r="CV21" s="1069"/>
      <c r="CW21" s="1069"/>
      <c r="CX21" s="1069"/>
      <c r="CY21" s="1069"/>
      <c r="CZ21" s="1069"/>
      <c r="DA21" s="1069"/>
      <c r="DB21" s="1069"/>
      <c r="DC21" s="1069"/>
      <c r="DD21" s="1069"/>
      <c r="DE21" s="1069"/>
      <c r="DF21" s="1069"/>
      <c r="DG21" s="1069"/>
      <c r="DH21" s="1069"/>
      <c r="DI21" s="1069"/>
      <c r="DJ21" s="1069"/>
      <c r="DK21" s="1069"/>
      <c r="DL21" s="1069"/>
      <c r="DM21" s="1069"/>
      <c r="DN21" s="1069"/>
      <c r="DO21" s="1069"/>
      <c r="DP21" s="1069"/>
      <c r="DQ21" s="1069"/>
      <c r="DR21" s="1069"/>
      <c r="DS21" s="1069"/>
      <c r="DT21" s="1069"/>
      <c r="DU21" s="1069"/>
      <c r="DV21" s="1069"/>
      <c r="DW21" s="1069"/>
      <c r="DX21" s="1069"/>
      <c r="DY21" s="1069"/>
      <c r="DZ21" s="1069"/>
      <c r="EA21" s="1069"/>
      <c r="EB21" s="1069"/>
      <c r="EC21" s="1069"/>
      <c r="ED21" s="1069"/>
      <c r="EE21" s="1069"/>
      <c r="EF21" s="1069"/>
      <c r="EG21" s="1069"/>
      <c r="EH21" s="1069"/>
      <c r="EI21" s="1069"/>
      <c r="EJ21" s="1069"/>
      <c r="EK21" s="1069"/>
      <c r="EL21" s="1069"/>
      <c r="EM21" s="1069"/>
      <c r="EN21" s="1069"/>
      <c r="EO21" s="1069"/>
      <c r="EP21" s="1069"/>
      <c r="EQ21" s="1069"/>
      <c r="ER21" s="1069"/>
      <c r="ES21" s="1069"/>
      <c r="ET21" s="1069"/>
      <c r="EU21" s="1069"/>
      <c r="EV21" s="1069"/>
      <c r="EW21" s="1069"/>
      <c r="EX21" s="1069"/>
      <c r="EY21" s="1069"/>
      <c r="EZ21" s="1069"/>
      <c r="FA21" s="1069"/>
      <c r="FB21" s="1069"/>
      <c r="FC21" s="1069"/>
      <c r="FD21" s="1069"/>
      <c r="FE21" s="1069"/>
      <c r="FF21" s="1069"/>
      <c r="FG21" s="1069"/>
      <c r="FH21" s="1069"/>
      <c r="FI21" s="1069"/>
      <c r="FJ21" s="1069"/>
      <c r="FK21" s="1069"/>
      <c r="FL21" s="1069"/>
      <c r="FM21" s="1069"/>
      <c r="FN21" s="1069"/>
      <c r="FO21" s="1069"/>
      <c r="FP21" s="1069"/>
      <c r="FQ21" s="1069"/>
      <c r="FR21" s="1069"/>
      <c r="FS21" s="1069"/>
      <c r="FT21" s="1069"/>
      <c r="FU21" s="1069"/>
      <c r="FV21" s="1069"/>
      <c r="FW21" s="1069"/>
      <c r="FX21" s="1069"/>
      <c r="FY21" s="1069"/>
      <c r="FZ21" s="1069"/>
      <c r="GA21" s="1069"/>
      <c r="GB21" s="1069"/>
      <c r="GC21" s="1069"/>
      <c r="GD21" s="1069"/>
      <c r="GE21" s="1069"/>
      <c r="GF21" s="1069"/>
      <c r="GG21" s="1069"/>
      <c r="GH21" s="1069"/>
      <c r="GI21" s="1069"/>
      <c r="GJ21" s="1069"/>
      <c r="GK21" s="1069"/>
      <c r="GL21" s="1069"/>
      <c r="GM21" s="1069"/>
      <c r="GN21" s="1069"/>
      <c r="GO21" s="1069"/>
      <c r="GP21" s="1069"/>
      <c r="GQ21" s="1069"/>
      <c r="GR21" s="1069"/>
      <c r="GS21" s="1069"/>
      <c r="GT21" s="1069"/>
      <c r="GU21" s="1069"/>
      <c r="GV21" s="1069"/>
      <c r="GW21" s="1069"/>
      <c r="GX21" s="1069"/>
      <c r="GY21" s="1069"/>
      <c r="GZ21" s="1069"/>
      <c r="HA21" s="1069"/>
      <c r="HB21" s="1069"/>
      <c r="HC21" s="1069"/>
      <c r="HD21" s="1069"/>
      <c r="HE21" s="1069"/>
      <c r="HF21" s="1069"/>
      <c r="HG21" s="1069"/>
      <c r="HH21" s="1069"/>
      <c r="HI21" s="1069"/>
      <c r="HJ21" s="1069"/>
      <c r="HK21" s="1069"/>
      <c r="HL21" s="1069"/>
      <c r="HM21" s="1069"/>
      <c r="HN21" s="1069"/>
      <c r="HO21" s="1069"/>
      <c r="HP21" s="1069"/>
      <c r="HQ21" s="1069"/>
      <c r="HR21" s="1069"/>
      <c r="HS21" s="1069"/>
      <c r="HT21" s="1069"/>
      <c r="HU21" s="1069"/>
      <c r="HV21" s="1069"/>
      <c r="HW21" s="1069"/>
      <c r="HX21" s="1069"/>
      <c r="HY21" s="1069"/>
      <c r="HZ21" s="1069"/>
      <c r="IA21" s="1069"/>
      <c r="IB21" s="1069"/>
      <c r="IC21" s="1069"/>
      <c r="ID21" s="1069"/>
      <c r="IE21" s="1069"/>
      <c r="IF21" s="1069"/>
      <c r="IG21" s="1069"/>
      <c r="IH21" s="1069"/>
      <c r="II21" s="1069"/>
      <c r="IJ21" s="1069"/>
      <c r="IK21" s="1069"/>
      <c r="IL21" s="1069"/>
      <c r="IM21" s="1069"/>
      <c r="IN21" s="1069"/>
      <c r="IO21" s="1069"/>
      <c r="IP21" s="1069"/>
      <c r="IQ21" s="1069"/>
      <c r="IR21" s="1069"/>
      <c r="IS21" s="1069"/>
      <c r="IT21" s="1069"/>
      <c r="IU21" s="1069"/>
    </row>
    <row r="22" spans="1:255" ht="26.25">
      <c r="A22" s="1078">
        <v>16</v>
      </c>
      <c r="B22" s="1063"/>
      <c r="C22" s="1064"/>
      <c r="D22" s="1066"/>
      <c r="E22" s="1062" t="s">
        <v>783</v>
      </c>
      <c r="F22" s="1065"/>
      <c r="G22" s="1069"/>
      <c r="H22" s="1069"/>
      <c r="I22" s="1069"/>
      <c r="J22" s="1069"/>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69"/>
      <c r="AJ22" s="1069"/>
      <c r="AK22" s="1069"/>
      <c r="AL22" s="1069"/>
      <c r="AM22" s="1069"/>
      <c r="AN22" s="1069"/>
      <c r="AO22" s="1069"/>
      <c r="AP22" s="1069"/>
      <c r="AQ22" s="1069"/>
      <c r="AR22" s="1069"/>
      <c r="AS22" s="1069"/>
      <c r="AT22" s="1069"/>
      <c r="AU22" s="1069"/>
      <c r="AV22" s="1069"/>
      <c r="AW22" s="1069"/>
      <c r="AX22" s="1069"/>
      <c r="AY22" s="1069"/>
      <c r="AZ22" s="1069"/>
      <c r="BA22" s="1069"/>
      <c r="BB22" s="1069"/>
      <c r="BC22" s="1069"/>
      <c r="BD22" s="1069"/>
      <c r="BE22" s="1069"/>
      <c r="BF22" s="1069"/>
      <c r="BG22" s="1069"/>
      <c r="BH22" s="1069"/>
      <c r="BI22" s="1069"/>
      <c r="BJ22" s="1069"/>
      <c r="BK22" s="1069"/>
      <c r="BL22" s="1069"/>
      <c r="BM22" s="1069"/>
      <c r="BN22" s="1069"/>
      <c r="BO22" s="1069"/>
      <c r="BP22" s="1069"/>
      <c r="BQ22" s="1069"/>
      <c r="BR22" s="1069"/>
      <c r="BS22" s="1069"/>
      <c r="BT22" s="1069"/>
      <c r="BU22" s="1069"/>
      <c r="BV22" s="1069"/>
      <c r="BW22" s="1069"/>
      <c r="BX22" s="1069"/>
      <c r="BY22" s="1069"/>
      <c r="BZ22" s="1069"/>
      <c r="CA22" s="1069"/>
      <c r="CB22" s="1069"/>
      <c r="CC22" s="1069"/>
      <c r="CD22" s="1069"/>
      <c r="CE22" s="1069"/>
      <c r="CF22" s="1069"/>
      <c r="CG22" s="1069"/>
      <c r="CH22" s="1069"/>
      <c r="CI22" s="1069"/>
      <c r="CJ22" s="1069"/>
      <c r="CK22" s="1069"/>
      <c r="CL22" s="1069"/>
      <c r="CM22" s="1069"/>
      <c r="CN22" s="1069"/>
      <c r="CO22" s="1069"/>
      <c r="CP22" s="1069"/>
      <c r="CQ22" s="1069"/>
      <c r="CR22" s="1069"/>
      <c r="CS22" s="1069"/>
      <c r="CT22" s="1069"/>
      <c r="CU22" s="1069"/>
      <c r="CV22" s="1069"/>
      <c r="CW22" s="1069"/>
      <c r="CX22" s="1069"/>
      <c r="CY22" s="1069"/>
      <c r="CZ22" s="1069"/>
      <c r="DA22" s="1069"/>
      <c r="DB22" s="1069"/>
      <c r="DC22" s="1069"/>
      <c r="DD22" s="1069"/>
      <c r="DE22" s="1069"/>
      <c r="DF22" s="1069"/>
      <c r="DG22" s="1069"/>
      <c r="DH22" s="1069"/>
      <c r="DI22" s="1069"/>
      <c r="DJ22" s="1069"/>
      <c r="DK22" s="1069"/>
      <c r="DL22" s="1069"/>
      <c r="DM22" s="1069"/>
      <c r="DN22" s="1069"/>
      <c r="DO22" s="1069"/>
      <c r="DP22" s="1069"/>
      <c r="DQ22" s="1069"/>
      <c r="DR22" s="1069"/>
      <c r="DS22" s="1069"/>
      <c r="DT22" s="1069"/>
      <c r="DU22" s="1069"/>
      <c r="DV22" s="1069"/>
      <c r="DW22" s="1069"/>
      <c r="DX22" s="1069"/>
      <c r="DY22" s="1069"/>
      <c r="DZ22" s="1069"/>
      <c r="EA22" s="1069"/>
      <c r="EB22" s="1069"/>
      <c r="EC22" s="1069"/>
      <c r="ED22" s="1069"/>
      <c r="EE22" s="1069"/>
      <c r="EF22" s="1069"/>
      <c r="EG22" s="1069"/>
      <c r="EH22" s="1069"/>
      <c r="EI22" s="1069"/>
      <c r="EJ22" s="1069"/>
      <c r="EK22" s="1069"/>
      <c r="EL22" s="1069"/>
      <c r="EM22" s="1069"/>
      <c r="EN22" s="1069"/>
      <c r="EO22" s="1069"/>
      <c r="EP22" s="1069"/>
      <c r="EQ22" s="1069"/>
      <c r="ER22" s="1069"/>
      <c r="ES22" s="1069"/>
      <c r="ET22" s="1069"/>
      <c r="EU22" s="1069"/>
      <c r="EV22" s="1069"/>
      <c r="EW22" s="1069"/>
      <c r="EX22" s="1069"/>
      <c r="EY22" s="1069"/>
      <c r="EZ22" s="1069"/>
      <c r="FA22" s="1069"/>
      <c r="FB22" s="1069"/>
      <c r="FC22" s="1069"/>
      <c r="FD22" s="1069"/>
      <c r="FE22" s="1069"/>
      <c r="FF22" s="1069"/>
      <c r="FG22" s="1069"/>
      <c r="FH22" s="1069"/>
      <c r="FI22" s="1069"/>
      <c r="FJ22" s="1069"/>
      <c r="FK22" s="1069"/>
      <c r="FL22" s="1069"/>
      <c r="FM22" s="1069"/>
      <c r="FN22" s="1069"/>
      <c r="FO22" s="1069"/>
      <c r="FP22" s="1069"/>
      <c r="FQ22" s="1069"/>
      <c r="FR22" s="1069"/>
      <c r="FS22" s="1069"/>
      <c r="FT22" s="1069"/>
      <c r="FU22" s="1069"/>
      <c r="FV22" s="1069"/>
      <c r="FW22" s="1069"/>
      <c r="FX22" s="1069"/>
      <c r="FY22" s="1069"/>
      <c r="FZ22" s="1069"/>
      <c r="GA22" s="1069"/>
      <c r="GB22" s="1069"/>
      <c r="GC22" s="1069"/>
      <c r="GD22" s="1069"/>
      <c r="GE22" s="1069"/>
      <c r="GF22" s="1069"/>
      <c r="GG22" s="1069"/>
      <c r="GH22" s="1069"/>
      <c r="GI22" s="1069"/>
      <c r="GJ22" s="1069"/>
      <c r="GK22" s="1069"/>
      <c r="GL22" s="1069"/>
      <c r="GM22" s="1069"/>
      <c r="GN22" s="1069"/>
      <c r="GO22" s="1069"/>
      <c r="GP22" s="1069"/>
      <c r="GQ22" s="1069"/>
      <c r="GR22" s="1069"/>
      <c r="GS22" s="1069"/>
      <c r="GT22" s="1069"/>
      <c r="GU22" s="1069"/>
      <c r="GV22" s="1069"/>
      <c r="GW22" s="1069"/>
      <c r="GX22" s="1069"/>
      <c r="GY22" s="1069"/>
      <c r="GZ22" s="1069"/>
      <c r="HA22" s="1069"/>
      <c r="HB22" s="1069"/>
      <c r="HC22" s="1069"/>
      <c r="HD22" s="1069"/>
      <c r="HE22" s="1069"/>
      <c r="HF22" s="1069"/>
      <c r="HG22" s="1069"/>
      <c r="HH22" s="1069"/>
      <c r="HI22" s="1069"/>
      <c r="HJ22" s="1069"/>
      <c r="HK22" s="1069"/>
      <c r="HL22" s="1069"/>
      <c r="HM22" s="1069"/>
      <c r="HN22" s="1069"/>
      <c r="HO22" s="1069"/>
      <c r="HP22" s="1069"/>
      <c r="HQ22" s="1069"/>
      <c r="HR22" s="1069"/>
      <c r="HS22" s="1069"/>
      <c r="HT22" s="1069"/>
      <c r="HU22" s="1069"/>
      <c r="HV22" s="1069"/>
      <c r="HW22" s="1069"/>
      <c r="HX22" s="1069"/>
      <c r="HY22" s="1069"/>
      <c r="HZ22" s="1069"/>
      <c r="IA22" s="1069"/>
      <c r="IB22" s="1069"/>
      <c r="IC22" s="1069"/>
      <c r="ID22" s="1069"/>
      <c r="IE22" s="1069"/>
      <c r="IF22" s="1069"/>
      <c r="IG22" s="1069"/>
      <c r="IH22" s="1069"/>
      <c r="II22" s="1069"/>
      <c r="IJ22" s="1069"/>
      <c r="IK22" s="1069"/>
      <c r="IL22" s="1069"/>
      <c r="IM22" s="1069"/>
      <c r="IN22" s="1069"/>
      <c r="IO22" s="1069"/>
      <c r="IP22" s="1069"/>
      <c r="IQ22" s="1069"/>
      <c r="IR22" s="1069"/>
      <c r="IS22" s="1069"/>
      <c r="IT22" s="1069"/>
      <c r="IU22" s="1069"/>
    </row>
    <row r="23" spans="1:255" ht="27" thickBot="1">
      <c r="A23" s="1078">
        <v>17</v>
      </c>
      <c r="B23" s="1073"/>
      <c r="C23" s="1074"/>
      <c r="D23" s="1075"/>
      <c r="E23" s="1076" t="s">
        <v>784</v>
      </c>
      <c r="F23" s="1077"/>
      <c r="G23" s="1069"/>
      <c r="H23" s="1069"/>
      <c r="I23" s="1069"/>
      <c r="J23" s="1069"/>
      <c r="K23" s="1069"/>
      <c r="L23" s="106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69"/>
      <c r="AM23" s="1069"/>
      <c r="AN23" s="1069"/>
      <c r="AO23" s="1069"/>
      <c r="AP23" s="1069"/>
      <c r="AQ23" s="1069"/>
      <c r="AR23" s="1069"/>
      <c r="AS23" s="1069"/>
      <c r="AT23" s="1069"/>
      <c r="AU23" s="1069"/>
      <c r="AV23" s="1069"/>
      <c r="AW23" s="1069"/>
      <c r="AX23" s="1069"/>
      <c r="AY23" s="1069"/>
      <c r="AZ23" s="1069"/>
      <c r="BA23" s="1069"/>
      <c r="BB23" s="1069"/>
      <c r="BC23" s="1069"/>
      <c r="BD23" s="1069"/>
      <c r="BE23" s="1069"/>
      <c r="BF23" s="1069"/>
      <c r="BG23" s="1069"/>
      <c r="BH23" s="1069"/>
      <c r="BI23" s="1069"/>
      <c r="BJ23" s="1069"/>
      <c r="BK23" s="1069"/>
      <c r="BL23" s="1069"/>
      <c r="BM23" s="1069"/>
      <c r="BN23" s="1069"/>
      <c r="BO23" s="1069"/>
      <c r="BP23" s="1069"/>
      <c r="BQ23" s="1069"/>
      <c r="BR23" s="1069"/>
      <c r="BS23" s="1069"/>
      <c r="BT23" s="1069"/>
      <c r="BU23" s="1069"/>
      <c r="BV23" s="1069"/>
      <c r="BW23" s="1069"/>
      <c r="BX23" s="1069"/>
      <c r="BY23" s="1069"/>
      <c r="BZ23" s="1069"/>
      <c r="CA23" s="1069"/>
      <c r="CB23" s="1069"/>
      <c r="CC23" s="1069"/>
      <c r="CD23" s="1069"/>
      <c r="CE23" s="1069"/>
      <c r="CF23" s="1069"/>
      <c r="CG23" s="1069"/>
      <c r="CH23" s="1069"/>
      <c r="CI23" s="1069"/>
      <c r="CJ23" s="1069"/>
      <c r="CK23" s="1069"/>
      <c r="CL23" s="1069"/>
      <c r="CM23" s="1069"/>
      <c r="CN23" s="1069"/>
      <c r="CO23" s="1069"/>
      <c r="CP23" s="1069"/>
      <c r="CQ23" s="1069"/>
      <c r="CR23" s="1069"/>
      <c r="CS23" s="1069"/>
      <c r="CT23" s="1069"/>
      <c r="CU23" s="1069"/>
      <c r="CV23" s="1069"/>
      <c r="CW23" s="1069"/>
      <c r="CX23" s="1069"/>
      <c r="CY23" s="1069"/>
      <c r="CZ23" s="1069"/>
      <c r="DA23" s="1069"/>
      <c r="DB23" s="1069"/>
      <c r="DC23" s="1069"/>
      <c r="DD23" s="1069"/>
      <c r="DE23" s="1069"/>
      <c r="DF23" s="1069"/>
      <c r="DG23" s="1069"/>
      <c r="DH23" s="1069"/>
      <c r="DI23" s="1069"/>
      <c r="DJ23" s="1069"/>
      <c r="DK23" s="1069"/>
      <c r="DL23" s="1069"/>
      <c r="DM23" s="1069"/>
      <c r="DN23" s="1069"/>
      <c r="DO23" s="1069"/>
      <c r="DP23" s="1069"/>
      <c r="DQ23" s="1069"/>
      <c r="DR23" s="1069"/>
      <c r="DS23" s="1069"/>
      <c r="DT23" s="1069"/>
      <c r="DU23" s="1069"/>
      <c r="DV23" s="1069"/>
      <c r="DW23" s="1069"/>
      <c r="DX23" s="1069"/>
      <c r="DY23" s="1069"/>
      <c r="DZ23" s="1069"/>
      <c r="EA23" s="1069"/>
      <c r="EB23" s="1069"/>
      <c r="EC23" s="1069"/>
      <c r="ED23" s="1069"/>
      <c r="EE23" s="1069"/>
      <c r="EF23" s="1069"/>
      <c r="EG23" s="1069"/>
      <c r="EH23" s="1069"/>
      <c r="EI23" s="1069"/>
      <c r="EJ23" s="1069"/>
      <c r="EK23" s="1069"/>
      <c r="EL23" s="1069"/>
      <c r="EM23" s="1069"/>
      <c r="EN23" s="1069"/>
      <c r="EO23" s="1069"/>
      <c r="EP23" s="1069"/>
      <c r="EQ23" s="1069"/>
      <c r="ER23" s="1069"/>
      <c r="ES23" s="1069"/>
      <c r="ET23" s="1069"/>
      <c r="EU23" s="1069"/>
      <c r="EV23" s="1069"/>
      <c r="EW23" s="1069"/>
      <c r="EX23" s="1069"/>
      <c r="EY23" s="1069"/>
      <c r="EZ23" s="1069"/>
      <c r="FA23" s="1069"/>
      <c r="FB23" s="1069"/>
      <c r="FC23" s="1069"/>
      <c r="FD23" s="1069"/>
      <c r="FE23" s="1069"/>
      <c r="FF23" s="1069"/>
      <c r="FG23" s="1069"/>
      <c r="FH23" s="1069"/>
      <c r="FI23" s="1069"/>
      <c r="FJ23" s="1069"/>
      <c r="FK23" s="1069"/>
      <c r="FL23" s="1069"/>
      <c r="FM23" s="1069"/>
      <c r="FN23" s="1069"/>
      <c r="FO23" s="1069"/>
      <c r="FP23" s="1069"/>
      <c r="FQ23" s="1069"/>
      <c r="FR23" s="1069"/>
      <c r="FS23" s="1069"/>
      <c r="FT23" s="1069"/>
      <c r="FU23" s="1069"/>
      <c r="FV23" s="1069"/>
      <c r="FW23" s="1069"/>
      <c r="FX23" s="1069"/>
      <c r="FY23" s="1069"/>
      <c r="FZ23" s="1069"/>
      <c r="GA23" s="1069"/>
      <c r="GB23" s="1069"/>
      <c r="GC23" s="1069"/>
      <c r="GD23" s="1069"/>
      <c r="GE23" s="1069"/>
      <c r="GF23" s="1069"/>
      <c r="GG23" s="1069"/>
      <c r="GH23" s="1069"/>
      <c r="GI23" s="1069"/>
      <c r="GJ23" s="1069"/>
      <c r="GK23" s="1069"/>
      <c r="GL23" s="1069"/>
      <c r="GM23" s="1069"/>
      <c r="GN23" s="1069"/>
      <c r="GO23" s="1069"/>
      <c r="GP23" s="1069"/>
      <c r="GQ23" s="1069"/>
      <c r="GR23" s="1069"/>
      <c r="GS23" s="1069"/>
      <c r="GT23" s="1069"/>
      <c r="GU23" s="1069"/>
      <c r="GV23" s="1069"/>
      <c r="GW23" s="1069"/>
      <c r="GX23" s="1069"/>
      <c r="GY23" s="1069"/>
      <c r="GZ23" s="1069"/>
      <c r="HA23" s="1069"/>
      <c r="HB23" s="1069"/>
      <c r="HC23" s="1069"/>
      <c r="HD23" s="1069"/>
      <c r="HE23" s="1069"/>
      <c r="HF23" s="1069"/>
      <c r="HG23" s="1069"/>
      <c r="HH23" s="1069"/>
      <c r="HI23" s="1069"/>
      <c r="HJ23" s="1069"/>
      <c r="HK23" s="1069"/>
      <c r="HL23" s="1069"/>
      <c r="HM23" s="1069"/>
      <c r="HN23" s="1069"/>
      <c r="HO23" s="1069"/>
      <c r="HP23" s="1069"/>
      <c r="HQ23" s="1069"/>
      <c r="HR23" s="1069"/>
      <c r="HS23" s="1069"/>
      <c r="HT23" s="1069"/>
      <c r="HU23" s="1069"/>
      <c r="HV23" s="1069"/>
      <c r="HW23" s="1069"/>
      <c r="HX23" s="1069"/>
      <c r="HY23" s="1069"/>
      <c r="HZ23" s="1069"/>
      <c r="IA23" s="1069"/>
      <c r="IB23" s="1069"/>
      <c r="IC23" s="1069"/>
      <c r="ID23" s="1069"/>
      <c r="IE23" s="1069"/>
      <c r="IF23" s="1069"/>
      <c r="IG23" s="1069"/>
      <c r="IH23" s="1069"/>
      <c r="II23" s="1069"/>
      <c r="IJ23" s="1069"/>
      <c r="IK23" s="1069"/>
      <c r="IL23" s="1069"/>
      <c r="IM23" s="1069"/>
      <c r="IN23" s="1069"/>
      <c r="IO23" s="1069"/>
      <c r="IP23" s="1069"/>
      <c r="IQ23" s="1069"/>
      <c r="IR23" s="1069"/>
      <c r="IS23" s="1069"/>
      <c r="IT23" s="1069"/>
      <c r="IU23" s="1069"/>
    </row>
    <row r="24" spans="1:6" ht="39.75" customHeight="1" thickTop="1">
      <c r="A24" s="1078">
        <v>19</v>
      </c>
      <c r="B24" s="1261" t="s">
        <v>871</v>
      </c>
      <c r="C24" s="1262"/>
      <c r="D24" s="1262"/>
      <c r="E24" s="1262"/>
      <c r="F24" s="1067">
        <f>SUM(F7:F23)</f>
        <v>180000</v>
      </c>
    </row>
  </sheetData>
  <sheetProtection/>
  <mergeCells count="12">
    <mergeCell ref="B24:E24"/>
    <mergeCell ref="B6:E6"/>
    <mergeCell ref="D7:E7"/>
    <mergeCell ref="D9:E9"/>
    <mergeCell ref="D13:E13"/>
    <mergeCell ref="D17:E17"/>
    <mergeCell ref="B1:E1"/>
    <mergeCell ref="B2:F2"/>
    <mergeCell ref="B3:F3"/>
    <mergeCell ref="B4:F4"/>
    <mergeCell ref="B5:E5"/>
    <mergeCell ref="D19:E19"/>
  </mergeCells>
  <printOptions horizontalCentered="1"/>
  <pageMargins left="0.7086614173228347" right="0.7086614173228347" top="1.141732283464567" bottom="0.7480314960629921" header="0.31496062992125984" footer="0.31496062992125984"/>
  <pageSetup fitToHeight="1" fitToWidth="1"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D50"/>
  <sheetViews>
    <sheetView view="pageBreakPreview" zoomScaleSheetLayoutView="100" zoomScalePageLayoutView="0" workbookViewId="0" topLeftCell="A1">
      <selection activeCell="A1" sqref="A1"/>
    </sheetView>
  </sheetViews>
  <sheetFormatPr defaultColWidth="9.125" defaultRowHeight="12.75"/>
  <cols>
    <col min="1" max="1" width="3.625" style="647" customWidth="1"/>
    <col min="2" max="2" width="4.625" style="127" customWidth="1"/>
    <col min="3" max="3" width="51.625" style="129" customWidth="1"/>
    <col min="4" max="4" width="24.375" style="128" customWidth="1"/>
    <col min="5" max="16384" width="9.125" style="129" customWidth="1"/>
  </cols>
  <sheetData>
    <row r="1" spans="2:3" ht="16.5" customHeight="1">
      <c r="B1" s="1270" t="s">
        <v>866</v>
      </c>
      <c r="C1" s="1270"/>
    </row>
    <row r="2" spans="1:4" s="136" customFormat="1" ht="33" customHeight="1">
      <c r="A2" s="633"/>
      <c r="B2" s="1118" t="s">
        <v>256</v>
      </c>
      <c r="C2" s="1118"/>
      <c r="D2" s="1118"/>
    </row>
    <row r="3" spans="1:4" s="130" customFormat="1" ht="15">
      <c r="A3" s="648"/>
      <c r="B3" s="1107" t="s">
        <v>553</v>
      </c>
      <c r="C3" s="1107"/>
      <c r="D3" s="1107"/>
    </row>
    <row r="4" spans="1:4" s="143" customFormat="1" ht="33" customHeight="1">
      <c r="A4" s="647"/>
      <c r="B4" s="1271" t="s">
        <v>269</v>
      </c>
      <c r="C4" s="1271"/>
      <c r="D4" s="1271"/>
    </row>
    <row r="5" spans="1:4" s="782" customFormat="1" ht="30" customHeight="1" thickBot="1">
      <c r="A5" s="633"/>
      <c r="B5" s="1272" t="s">
        <v>2</v>
      </c>
      <c r="C5" s="1272"/>
      <c r="D5" s="638" t="s">
        <v>4</v>
      </c>
    </row>
    <row r="6" spans="2:4" ht="33" customHeight="1" thickBot="1">
      <c r="B6" s="1273" t="s">
        <v>270</v>
      </c>
      <c r="C6" s="1274"/>
      <c r="D6" s="131" t="s">
        <v>271</v>
      </c>
    </row>
    <row r="7" spans="1:4" s="136" customFormat="1" ht="30" customHeight="1">
      <c r="A7" s="633">
        <v>1</v>
      </c>
      <c r="B7" s="133" t="s">
        <v>272</v>
      </c>
      <c r="C7" s="134" t="s">
        <v>273</v>
      </c>
      <c r="D7" s="135"/>
    </row>
    <row r="8" spans="1:4" ht="24.75" customHeight="1">
      <c r="A8" s="633">
        <v>2</v>
      </c>
      <c r="B8" s="137"/>
      <c r="C8" s="138" t="s">
        <v>274</v>
      </c>
      <c r="D8" s="139">
        <v>100000</v>
      </c>
    </row>
    <row r="9" spans="1:4" ht="24.75" customHeight="1">
      <c r="A9" s="633">
        <v>3</v>
      </c>
      <c r="B9" s="137"/>
      <c r="C9" s="138" t="s">
        <v>275</v>
      </c>
      <c r="D9" s="139">
        <v>28000</v>
      </c>
    </row>
    <row r="10" spans="1:4" ht="24.75" customHeight="1">
      <c r="A10" s="633">
        <v>4</v>
      </c>
      <c r="B10" s="137"/>
      <c r="C10" s="138" t="s">
        <v>276</v>
      </c>
      <c r="D10" s="139">
        <v>220000</v>
      </c>
    </row>
    <row r="11" spans="1:4" ht="24.75" customHeight="1">
      <c r="A11" s="633">
        <v>5</v>
      </c>
      <c r="B11" s="137"/>
      <c r="C11" s="138" t="s">
        <v>277</v>
      </c>
      <c r="D11" s="139">
        <v>20000</v>
      </c>
    </row>
    <row r="12" spans="1:4" ht="24.75" customHeight="1">
      <c r="A12" s="633">
        <v>6</v>
      </c>
      <c r="B12" s="137"/>
      <c r="C12" s="138" t="s">
        <v>278</v>
      </c>
      <c r="D12" s="139">
        <v>19000</v>
      </c>
    </row>
    <row r="13" spans="1:4" ht="24.75" customHeight="1">
      <c r="A13" s="633">
        <v>7</v>
      </c>
      <c r="B13" s="137"/>
      <c r="C13" s="138" t="s">
        <v>279</v>
      </c>
      <c r="D13" s="140">
        <v>60000</v>
      </c>
    </row>
    <row r="14" spans="1:4" s="143" customFormat="1" ht="30" customHeight="1">
      <c r="A14" s="647">
        <v>8</v>
      </c>
      <c r="B14" s="137"/>
      <c r="C14" s="141"/>
      <c r="D14" s="142">
        <f>SUM(D8:D13)</f>
        <v>447000</v>
      </c>
    </row>
    <row r="15" spans="1:4" s="130" customFormat="1" ht="49.5" customHeight="1">
      <c r="A15" s="648">
        <v>9</v>
      </c>
      <c r="B15" s="144" t="s">
        <v>280</v>
      </c>
      <c r="C15" s="145" t="s">
        <v>281</v>
      </c>
      <c r="D15" s="146"/>
    </row>
    <row r="16" spans="1:4" s="130" customFormat="1" ht="49.5" customHeight="1">
      <c r="A16" s="648">
        <v>10</v>
      </c>
      <c r="B16" s="144" t="s">
        <v>282</v>
      </c>
      <c r="C16" s="145" t="s">
        <v>283</v>
      </c>
      <c r="D16" s="147"/>
    </row>
    <row r="17" spans="1:4" s="130" customFormat="1" ht="49.5" customHeight="1">
      <c r="A17" s="648">
        <v>11</v>
      </c>
      <c r="B17" s="144" t="s">
        <v>284</v>
      </c>
      <c r="C17" s="145" t="s">
        <v>285</v>
      </c>
      <c r="D17" s="147">
        <v>984</v>
      </c>
    </row>
    <row r="18" spans="1:4" s="130" customFormat="1" ht="49.5" customHeight="1" thickBot="1">
      <c r="A18" s="648">
        <v>12</v>
      </c>
      <c r="B18" s="144" t="s">
        <v>286</v>
      </c>
      <c r="C18" s="145" t="s">
        <v>287</v>
      </c>
      <c r="D18" s="147"/>
    </row>
    <row r="19" spans="1:4" s="130" customFormat="1" ht="33" customHeight="1" thickBot="1">
      <c r="A19" s="648">
        <v>13</v>
      </c>
      <c r="B19" s="1268" t="s">
        <v>288</v>
      </c>
      <c r="C19" s="1269"/>
      <c r="D19" s="148">
        <f>SUM(D14:D18)</f>
        <v>447984</v>
      </c>
    </row>
    <row r="20" spans="3:4" ht="16.5" customHeight="1">
      <c r="C20" s="149"/>
      <c r="D20" s="150"/>
    </row>
    <row r="21" spans="3:4" ht="16.5" customHeight="1">
      <c r="C21" s="149"/>
      <c r="D21" s="150"/>
    </row>
    <row r="22" spans="3:4" ht="16.5" customHeight="1">
      <c r="C22" s="149"/>
      <c r="D22" s="150"/>
    </row>
    <row r="23" spans="3:4" ht="16.5" customHeight="1">
      <c r="C23" s="149"/>
      <c r="D23" s="150"/>
    </row>
    <row r="24" spans="3:4" ht="16.5" customHeight="1">
      <c r="C24" s="149"/>
      <c r="D24" s="150"/>
    </row>
    <row r="25" spans="3:4" ht="16.5" customHeight="1">
      <c r="C25" s="149"/>
      <c r="D25" s="150"/>
    </row>
    <row r="26" spans="3:4" ht="16.5" customHeight="1">
      <c r="C26" s="149"/>
      <c r="D26" s="150"/>
    </row>
    <row r="27" spans="3:4" ht="16.5" customHeight="1">
      <c r="C27" s="149"/>
      <c r="D27" s="150"/>
    </row>
    <row r="28" spans="3:4" ht="16.5" customHeight="1">
      <c r="C28" s="149"/>
      <c r="D28" s="150"/>
    </row>
    <row r="29" spans="3:4" ht="16.5" customHeight="1">
      <c r="C29" s="149"/>
      <c r="D29" s="150"/>
    </row>
    <row r="30" spans="3:4" ht="16.5" customHeight="1">
      <c r="C30" s="149"/>
      <c r="D30" s="150"/>
    </row>
    <row r="31" spans="3:4" ht="15">
      <c r="C31" s="149"/>
      <c r="D31" s="150"/>
    </row>
    <row r="32" spans="3:4" ht="15">
      <c r="C32" s="149"/>
      <c r="D32" s="150"/>
    </row>
    <row r="33" spans="3:4" ht="15">
      <c r="C33" s="149"/>
      <c r="D33" s="150"/>
    </row>
    <row r="34" spans="3:4" ht="15">
      <c r="C34" s="149"/>
      <c r="D34" s="150"/>
    </row>
    <row r="35" spans="3:4" ht="15">
      <c r="C35" s="149"/>
      <c r="D35" s="150"/>
    </row>
    <row r="36" spans="3:4" ht="15">
      <c r="C36" s="149"/>
      <c r="D36" s="150"/>
    </row>
    <row r="37" spans="3:4" ht="15">
      <c r="C37" s="149"/>
      <c r="D37" s="150"/>
    </row>
    <row r="38" spans="3:4" ht="15">
      <c r="C38" s="149"/>
      <c r="D38" s="150"/>
    </row>
    <row r="39" spans="3:4" ht="15">
      <c r="C39" s="149"/>
      <c r="D39" s="150"/>
    </row>
    <row r="40" spans="3:4" ht="15">
      <c r="C40" s="149"/>
      <c r="D40" s="150"/>
    </row>
    <row r="41" spans="3:4" ht="15">
      <c r="C41" s="149"/>
      <c r="D41" s="150"/>
    </row>
    <row r="42" spans="3:4" ht="15">
      <c r="C42" s="149"/>
      <c r="D42" s="150"/>
    </row>
    <row r="43" spans="3:4" ht="15">
      <c r="C43" s="149"/>
      <c r="D43" s="150"/>
    </row>
    <row r="44" spans="3:4" ht="15">
      <c r="C44" s="149"/>
      <c r="D44" s="150"/>
    </row>
    <row r="45" spans="3:4" ht="15">
      <c r="C45" s="149"/>
      <c r="D45" s="150"/>
    </row>
    <row r="46" spans="3:4" ht="15">
      <c r="C46" s="149"/>
      <c r="D46" s="150"/>
    </row>
    <row r="47" spans="3:4" ht="15">
      <c r="C47" s="149"/>
      <c r="D47" s="150"/>
    </row>
    <row r="48" spans="3:4" ht="15">
      <c r="C48" s="149"/>
      <c r="D48" s="150"/>
    </row>
    <row r="49" spans="3:4" ht="15">
      <c r="C49" s="149"/>
      <c r="D49" s="150"/>
    </row>
    <row r="50" spans="3:4" ht="15">
      <c r="C50" s="149"/>
      <c r="D50" s="150"/>
    </row>
  </sheetData>
  <sheetProtection/>
  <mergeCells count="7">
    <mergeCell ref="B19:C19"/>
    <mergeCell ref="B1:C1"/>
    <mergeCell ref="B2:D2"/>
    <mergeCell ref="B3:D3"/>
    <mergeCell ref="B4:D4"/>
    <mergeCell ref="B5:C5"/>
    <mergeCell ref="B6:C6"/>
  </mergeCells>
  <printOptions horizontalCentered="1"/>
  <pageMargins left="0.1968503937007874" right="0.1968503937007874" top="1.1811023622047245"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A1" sqref="A1"/>
    </sheetView>
  </sheetViews>
  <sheetFormatPr defaultColWidth="9.125" defaultRowHeight="12.75"/>
  <cols>
    <col min="1" max="1" width="3.625" style="693" customWidth="1"/>
    <col min="2" max="2" width="55.625" style="688" customWidth="1"/>
    <col min="3" max="4" width="13.625" style="689" customWidth="1"/>
    <col min="5" max="5" width="15.625" style="689" customWidth="1"/>
    <col min="6" max="6" width="13.625" style="689" customWidth="1"/>
    <col min="7" max="7" width="16.875" style="690" customWidth="1"/>
    <col min="8" max="16384" width="9.125" style="690" customWidth="1"/>
  </cols>
  <sheetData>
    <row r="1" spans="1:6" s="660" customFormat="1" ht="16.5" customHeight="1">
      <c r="A1" s="693"/>
      <c r="B1" s="1115" t="s">
        <v>852</v>
      </c>
      <c r="C1" s="1115"/>
      <c r="D1" s="1116"/>
      <c r="E1" s="1116"/>
      <c r="F1" s="659"/>
    </row>
    <row r="2" spans="1:12" s="1028" customFormat="1" ht="39.75" customHeight="1">
      <c r="A2" s="1026"/>
      <c r="B2" s="1117" t="s">
        <v>409</v>
      </c>
      <c r="C2" s="1117"/>
      <c r="D2" s="1117"/>
      <c r="E2" s="1117"/>
      <c r="F2" s="1027"/>
      <c r="G2" s="1118"/>
      <c r="H2" s="1118"/>
      <c r="I2" s="1118"/>
      <c r="J2" s="1118"/>
      <c r="K2" s="1118"/>
      <c r="L2" s="1118"/>
    </row>
    <row r="3" spans="1:12" s="660" customFormat="1" ht="19.5" customHeight="1">
      <c r="A3" s="693"/>
      <c r="B3" s="1119" t="s">
        <v>541</v>
      </c>
      <c r="C3" s="1119"/>
      <c r="D3" s="1119"/>
      <c r="E3" s="1119"/>
      <c r="F3" s="661"/>
      <c r="G3" s="1107"/>
      <c r="H3" s="1107"/>
      <c r="I3" s="1107"/>
      <c r="J3" s="1107"/>
      <c r="K3" s="1107"/>
      <c r="L3" s="1107"/>
    </row>
    <row r="4" spans="1:6" s="129" customFormat="1" ht="15">
      <c r="A4" s="648"/>
      <c r="B4" s="662"/>
      <c r="C4" s="128"/>
      <c r="D4" s="128"/>
      <c r="E4" s="663" t="s">
        <v>1</v>
      </c>
      <c r="F4" s="663"/>
    </row>
    <row r="5" spans="1:6" s="633" customFormat="1" ht="13.5" thickBot="1">
      <c r="A5" s="648"/>
      <c r="B5" s="691" t="s">
        <v>2</v>
      </c>
      <c r="C5" s="692" t="s">
        <v>4</v>
      </c>
      <c r="D5" s="692" t="s">
        <v>3</v>
      </c>
      <c r="E5" s="247" t="s">
        <v>5</v>
      </c>
      <c r="F5" s="247"/>
    </row>
    <row r="6" spans="1:6" s="129" customFormat="1" ht="15">
      <c r="A6" s="648"/>
      <c r="B6" s="1111" t="s">
        <v>8</v>
      </c>
      <c r="C6" s="1113" t="s">
        <v>410</v>
      </c>
      <c r="D6" s="1113" t="s">
        <v>542</v>
      </c>
      <c r="E6" s="664" t="s">
        <v>411</v>
      </c>
      <c r="F6" s="665"/>
    </row>
    <row r="7" spans="1:6" s="129" customFormat="1" ht="15.75" thickBot="1">
      <c r="A7" s="648"/>
      <c r="B7" s="1112"/>
      <c r="C7" s="1114"/>
      <c r="D7" s="1114"/>
      <c r="E7" s="666" t="s">
        <v>543</v>
      </c>
      <c r="F7" s="665"/>
    </row>
    <row r="8" spans="1:7" s="293" customFormat="1" ht="30.75">
      <c r="A8" s="648">
        <v>1</v>
      </c>
      <c r="B8" s="667" t="s">
        <v>412</v>
      </c>
      <c r="C8" s="668">
        <v>161963</v>
      </c>
      <c r="D8" s="668">
        <v>0</v>
      </c>
      <c r="E8" s="669"/>
      <c r="F8" s="670"/>
      <c r="G8" s="671"/>
    </row>
    <row r="9" spans="1:6" s="293" customFormat="1" ht="30.75">
      <c r="A9" s="648">
        <v>2</v>
      </c>
      <c r="B9" s="672" t="s">
        <v>413</v>
      </c>
      <c r="C9" s="673">
        <f>SUM(C10:C13)</f>
        <v>1032231</v>
      </c>
      <c r="D9" s="673">
        <f>SUM(D10:D13)</f>
        <v>1068367</v>
      </c>
      <c r="E9" s="669">
        <f>(D9/C9)</f>
        <v>1.0350076678572917</v>
      </c>
      <c r="F9" s="670"/>
    </row>
    <row r="10" spans="1:6" s="129" customFormat="1" ht="33" customHeight="1">
      <c r="A10" s="648">
        <v>3</v>
      </c>
      <c r="B10" s="674" t="s">
        <v>414</v>
      </c>
      <c r="C10" s="675">
        <v>881232</v>
      </c>
      <c r="D10" s="675">
        <v>890357</v>
      </c>
      <c r="E10" s="676">
        <f>(D10/C10)</f>
        <v>1.0103548214318137</v>
      </c>
      <c r="F10" s="677"/>
    </row>
    <row r="11" spans="1:6" s="129" customFormat="1" ht="25.5" customHeight="1">
      <c r="A11" s="648">
        <v>4</v>
      </c>
      <c r="B11" s="674" t="s">
        <v>415</v>
      </c>
      <c r="C11" s="675">
        <v>128614</v>
      </c>
      <c r="D11" s="675">
        <v>142827</v>
      </c>
      <c r="E11" s="676">
        <f>(D11/C11)</f>
        <v>1.1105089648094297</v>
      </c>
      <c r="F11" s="677"/>
    </row>
    <row r="12" spans="1:6" s="129" customFormat="1" ht="30.75">
      <c r="A12" s="648">
        <v>5</v>
      </c>
      <c r="B12" s="674" t="s">
        <v>544</v>
      </c>
      <c r="C12" s="675"/>
      <c r="D12" s="675">
        <v>7397</v>
      </c>
      <c r="E12" s="676"/>
      <c r="F12" s="677"/>
    </row>
    <row r="13" spans="1:6" s="129" customFormat="1" ht="30.75">
      <c r="A13" s="648">
        <v>6</v>
      </c>
      <c r="B13" s="674" t="s">
        <v>531</v>
      </c>
      <c r="C13" s="675">
        <v>22385</v>
      </c>
      <c r="D13" s="675">
        <f>24036+3750</f>
        <v>27786</v>
      </c>
      <c r="E13" s="676">
        <f>(D13/C13)</f>
        <v>1.2412776412776412</v>
      </c>
      <c r="F13" s="677"/>
    </row>
    <row r="14" spans="1:6" s="293" customFormat="1" ht="30.75">
      <c r="A14" s="648">
        <v>7</v>
      </c>
      <c r="B14" s="672" t="s">
        <v>548</v>
      </c>
      <c r="C14" s="673">
        <f>SUM(C15:C25)</f>
        <v>815526</v>
      </c>
      <c r="D14" s="673">
        <f>SUM(D15:D25)</f>
        <v>857892</v>
      </c>
      <c r="E14" s="669">
        <f>(D14/C14)</f>
        <v>1.0519492940752349</v>
      </c>
      <c r="F14" s="670"/>
    </row>
    <row r="15" spans="1:6" s="129" customFormat="1" ht="30.75">
      <c r="A15" s="648">
        <v>8</v>
      </c>
      <c r="B15" s="674" t="s">
        <v>545</v>
      </c>
      <c r="C15" s="675">
        <v>84494</v>
      </c>
      <c r="D15" s="675">
        <v>30900</v>
      </c>
      <c r="E15" s="676">
        <f>(D15/C15)</f>
        <v>0.36570644069401376</v>
      </c>
      <c r="F15" s="677"/>
    </row>
    <row r="16" spans="1:6" s="129" customFormat="1" ht="25.5" customHeight="1">
      <c r="A16" s="648">
        <v>9</v>
      </c>
      <c r="B16" s="674" t="s">
        <v>546</v>
      </c>
      <c r="C16" s="675">
        <v>2100</v>
      </c>
      <c r="D16" s="675">
        <v>32700</v>
      </c>
      <c r="E16" s="676">
        <f>(D16/C16)</f>
        <v>15.571428571428571</v>
      </c>
      <c r="F16" s="677"/>
    </row>
    <row r="17" spans="1:6" s="129" customFormat="1" ht="25.5" customHeight="1">
      <c r="A17" s="648">
        <v>10</v>
      </c>
      <c r="B17" s="674" t="s">
        <v>416</v>
      </c>
      <c r="C17" s="675">
        <v>36233</v>
      </c>
      <c r="D17" s="675">
        <v>38364</v>
      </c>
      <c r="E17" s="676">
        <f aca="true" t="shared" si="0" ref="E17:E33">(D17/C17)</f>
        <v>1.058813788535313</v>
      </c>
      <c r="F17" s="677"/>
    </row>
    <row r="18" spans="1:6" s="129" customFormat="1" ht="25.5" customHeight="1">
      <c r="A18" s="648">
        <v>11</v>
      </c>
      <c r="B18" s="674" t="s">
        <v>417</v>
      </c>
      <c r="C18" s="675">
        <v>23751</v>
      </c>
      <c r="D18" s="675">
        <v>25259</v>
      </c>
      <c r="E18" s="676">
        <f t="shared" si="0"/>
        <v>1.0634920634920635</v>
      </c>
      <c r="F18" s="677"/>
    </row>
    <row r="19" spans="1:6" s="129" customFormat="1" ht="25.5" customHeight="1">
      <c r="A19" s="648">
        <v>12</v>
      </c>
      <c r="B19" s="674" t="s">
        <v>418</v>
      </c>
      <c r="C19" s="675">
        <v>27632</v>
      </c>
      <c r="D19" s="675">
        <v>27632</v>
      </c>
      <c r="E19" s="676">
        <f t="shared" si="0"/>
        <v>1</v>
      </c>
      <c r="F19" s="677"/>
    </row>
    <row r="20" spans="1:6" s="129" customFormat="1" ht="25.5" customHeight="1">
      <c r="A20" s="648">
        <v>13</v>
      </c>
      <c r="B20" s="674" t="s">
        <v>419</v>
      </c>
      <c r="C20" s="675">
        <v>20600</v>
      </c>
      <c r="D20" s="675">
        <f>18000+3000</f>
        <v>21000</v>
      </c>
      <c r="E20" s="676">
        <f t="shared" si="0"/>
        <v>1.0194174757281553</v>
      </c>
      <c r="F20" s="677"/>
    </row>
    <row r="21" spans="1:6" s="129" customFormat="1" ht="25.5" customHeight="1">
      <c r="A21" s="648">
        <v>14</v>
      </c>
      <c r="B21" s="674" t="s">
        <v>420</v>
      </c>
      <c r="C21" s="675">
        <v>202383</v>
      </c>
      <c r="D21" s="675">
        <f>197640+3706</f>
        <v>201346</v>
      </c>
      <c r="E21" s="676">
        <f t="shared" si="0"/>
        <v>0.994876051842299</v>
      </c>
      <c r="F21" s="677"/>
    </row>
    <row r="22" spans="1:6" s="129" customFormat="1" ht="25.5" customHeight="1">
      <c r="A22" s="648">
        <v>15</v>
      </c>
      <c r="B22" s="674" t="s">
        <v>421</v>
      </c>
      <c r="C22" s="675">
        <v>13030</v>
      </c>
      <c r="D22" s="675">
        <f>13030+12</f>
        <v>13042</v>
      </c>
      <c r="E22" s="676">
        <f t="shared" si="0"/>
        <v>1.0009209516500384</v>
      </c>
      <c r="F22" s="677"/>
    </row>
    <row r="23" spans="1:6" s="129" customFormat="1" ht="30.75">
      <c r="A23" s="648">
        <v>16</v>
      </c>
      <c r="B23" s="674" t="s">
        <v>422</v>
      </c>
      <c r="C23" s="675">
        <v>91211</v>
      </c>
      <c r="D23" s="675">
        <f>91211+2</f>
        <v>91213</v>
      </c>
      <c r="E23" s="676">
        <f t="shared" si="0"/>
        <v>1.0000219271798358</v>
      </c>
      <c r="F23" s="677"/>
    </row>
    <row r="24" spans="1:6" s="129" customFormat="1" ht="25.5" customHeight="1">
      <c r="A24" s="648">
        <v>17</v>
      </c>
      <c r="B24" s="674" t="s">
        <v>423</v>
      </c>
      <c r="C24" s="675">
        <v>314092</v>
      </c>
      <c r="D24" s="675">
        <v>376188</v>
      </c>
      <c r="E24" s="676">
        <f t="shared" si="0"/>
        <v>1.1977000369318545</v>
      </c>
      <c r="F24" s="677"/>
    </row>
    <row r="25" spans="1:6" s="129" customFormat="1" ht="30.75">
      <c r="A25" s="648">
        <v>18</v>
      </c>
      <c r="B25" s="674" t="s">
        <v>547</v>
      </c>
      <c r="C25" s="675"/>
      <c r="D25" s="675">
        <v>248</v>
      </c>
      <c r="E25" s="676"/>
      <c r="F25" s="677"/>
    </row>
    <row r="26" spans="1:6" s="680" customFormat="1" ht="30.75">
      <c r="A26" s="648">
        <v>19</v>
      </c>
      <c r="B26" s="678" t="s">
        <v>424</v>
      </c>
      <c r="C26" s="679">
        <f>SUM(C27:C32)</f>
        <v>726841</v>
      </c>
      <c r="D26" s="679">
        <f>SUM(D27:D32)</f>
        <v>728272</v>
      </c>
      <c r="E26" s="669">
        <f t="shared" si="0"/>
        <v>1.001968793725175</v>
      </c>
      <c r="F26" s="670"/>
    </row>
    <row r="27" spans="1:6" s="683" customFormat="1" ht="30.75">
      <c r="A27" s="648">
        <v>20</v>
      </c>
      <c r="B27" s="681" t="s">
        <v>425</v>
      </c>
      <c r="C27" s="682">
        <v>112700</v>
      </c>
      <c r="D27" s="682">
        <v>112700</v>
      </c>
      <c r="E27" s="676">
        <f t="shared" si="0"/>
        <v>1</v>
      </c>
      <c r="F27" s="677"/>
    </row>
    <row r="28" spans="1:6" s="683" customFormat="1" ht="25.5" customHeight="1">
      <c r="A28" s="648">
        <v>21</v>
      </c>
      <c r="B28" s="681" t="s">
        <v>426</v>
      </c>
      <c r="C28" s="682">
        <v>131000</v>
      </c>
      <c r="D28" s="682">
        <v>131000</v>
      </c>
      <c r="E28" s="676">
        <f t="shared" si="0"/>
        <v>1</v>
      </c>
      <c r="F28" s="677"/>
    </row>
    <row r="29" spans="1:6" s="660" customFormat="1" ht="30.75">
      <c r="A29" s="648">
        <v>22</v>
      </c>
      <c r="B29" s="674" t="s">
        <v>427</v>
      </c>
      <c r="C29" s="675">
        <v>23113</v>
      </c>
      <c r="D29" s="675">
        <v>23076</v>
      </c>
      <c r="E29" s="676">
        <f t="shared" si="0"/>
        <v>0.9983991692986631</v>
      </c>
      <c r="F29" s="677"/>
    </row>
    <row r="30" spans="1:6" s="683" customFormat="1" ht="30.75">
      <c r="A30" s="648">
        <v>23</v>
      </c>
      <c r="B30" s="681" t="s">
        <v>428</v>
      </c>
      <c r="C30" s="682">
        <v>146028</v>
      </c>
      <c r="D30" s="682">
        <v>146696</v>
      </c>
      <c r="E30" s="676">
        <f t="shared" si="0"/>
        <v>1.004574465171063</v>
      </c>
      <c r="F30" s="677"/>
    </row>
    <row r="31" spans="1:6" s="660" customFormat="1" ht="25.5" customHeight="1">
      <c r="A31" s="648">
        <v>24</v>
      </c>
      <c r="B31" s="674" t="s">
        <v>429</v>
      </c>
      <c r="C31" s="675">
        <v>294300</v>
      </c>
      <c r="D31" s="675">
        <v>295100</v>
      </c>
      <c r="E31" s="676">
        <f t="shared" si="0"/>
        <v>1.0027183146449201</v>
      </c>
      <c r="F31" s="677"/>
    </row>
    <row r="32" spans="1:6" s="683" customFormat="1" ht="25.5" customHeight="1" thickBot="1">
      <c r="A32" s="648">
        <v>25</v>
      </c>
      <c r="B32" s="681" t="s">
        <v>430</v>
      </c>
      <c r="C32" s="682">
        <v>19700</v>
      </c>
      <c r="D32" s="682">
        <v>19700</v>
      </c>
      <c r="E32" s="676">
        <f t="shared" si="0"/>
        <v>1</v>
      </c>
      <c r="F32" s="677"/>
    </row>
    <row r="33" spans="1:6" s="687" customFormat="1" ht="36" customHeight="1" thickBot="1">
      <c r="A33" s="648">
        <v>26</v>
      </c>
      <c r="B33" s="684" t="s">
        <v>58</v>
      </c>
      <c r="C33" s="685">
        <f>SUM(C8:C9,C14,C26)</f>
        <v>2736561</v>
      </c>
      <c r="D33" s="685">
        <f>SUM(D8:D9,D14,D26)</f>
        <v>2654531</v>
      </c>
      <c r="E33" s="686">
        <f t="shared" si="0"/>
        <v>0.9700244211621812</v>
      </c>
      <c r="F33" s="670"/>
    </row>
  </sheetData>
  <sheetProtection/>
  <mergeCells count="9">
    <mergeCell ref="G2:L2"/>
    <mergeCell ref="B3:E3"/>
    <mergeCell ref="G3:L3"/>
    <mergeCell ref="B6:B7"/>
    <mergeCell ref="C6:C7"/>
    <mergeCell ref="D6:D7"/>
    <mergeCell ref="B1:C1"/>
    <mergeCell ref="D1:E1"/>
    <mergeCell ref="B2:E2"/>
  </mergeCells>
  <printOptions horizontalCentered="1"/>
  <pageMargins left="0.1968503937007874" right="0.1968503937007874" top="0.984251968503937"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75"/>
  <sheetViews>
    <sheetView view="pageBreakPreview" zoomScaleSheetLayoutView="100" zoomScalePageLayoutView="0" workbookViewId="0" topLeftCell="A1">
      <selection activeCell="A1" sqref="A1"/>
    </sheetView>
  </sheetViews>
  <sheetFormatPr defaultColWidth="9.125" defaultRowHeight="12.75"/>
  <cols>
    <col min="1" max="1" width="3.625" style="379" customWidth="1"/>
    <col min="2" max="2" width="5.625" style="445" customWidth="1"/>
    <col min="3" max="5" width="5.625" style="447" customWidth="1"/>
    <col min="6" max="6" width="55.625" style="380" customWidth="1"/>
    <col min="7" max="9" width="12.625" style="380" customWidth="1"/>
    <col min="10" max="10" width="15.625" style="380" customWidth="1"/>
    <col min="11" max="16384" width="9.125" style="380" customWidth="1"/>
  </cols>
  <sheetData>
    <row r="1" spans="2:10" ht="15">
      <c r="B1" s="1120" t="s">
        <v>853</v>
      </c>
      <c r="C1" s="1120"/>
      <c r="D1" s="1120"/>
      <c r="E1" s="1120"/>
      <c r="F1" s="1120"/>
      <c r="H1" s="381"/>
      <c r="I1" s="382"/>
      <c r="J1" s="382"/>
    </row>
    <row r="2" spans="1:10" s="384" customFormat="1" ht="24.75" customHeight="1">
      <c r="A2" s="383"/>
      <c r="B2" s="1121" t="s">
        <v>371</v>
      </c>
      <c r="C2" s="1121"/>
      <c r="D2" s="1121"/>
      <c r="E2" s="1121"/>
      <c r="F2" s="1121"/>
      <c r="G2" s="1121"/>
      <c r="H2" s="1121"/>
      <c r="I2" s="1121"/>
      <c r="J2" s="1121"/>
    </row>
    <row r="3" spans="1:10" s="384" customFormat="1" ht="24.75" customHeight="1">
      <c r="A3" s="383"/>
      <c r="B3" s="1121" t="s">
        <v>549</v>
      </c>
      <c r="C3" s="1121"/>
      <c r="D3" s="1121"/>
      <c r="E3" s="1121"/>
      <c r="F3" s="1121"/>
      <c r="G3" s="1121"/>
      <c r="H3" s="1121"/>
      <c r="I3" s="1121"/>
      <c r="J3" s="1121"/>
    </row>
    <row r="4" spans="1:10" s="389" customFormat="1" ht="13.5">
      <c r="A4" s="379"/>
      <c r="B4" s="385"/>
      <c r="C4" s="386"/>
      <c r="D4" s="379"/>
      <c r="E4" s="386"/>
      <c r="F4" s="387"/>
      <c r="G4" s="387"/>
      <c r="H4" s="388"/>
      <c r="I4" s="1122" t="s">
        <v>1</v>
      </c>
      <c r="J4" s="1122"/>
    </row>
    <row r="5" spans="2:10" s="379" customFormat="1" ht="13.5" thickBot="1">
      <c r="B5" s="385" t="s">
        <v>2</v>
      </c>
      <c r="C5" s="379" t="s">
        <v>4</v>
      </c>
      <c r="D5" s="379" t="s">
        <v>3</v>
      </c>
      <c r="E5" s="379" t="s">
        <v>5</v>
      </c>
      <c r="F5" s="379" t="s">
        <v>6</v>
      </c>
      <c r="G5" s="379" t="s">
        <v>62</v>
      </c>
      <c r="H5" s="379" t="s">
        <v>63</v>
      </c>
      <c r="I5" s="390" t="s">
        <v>64</v>
      </c>
      <c r="J5" s="390" t="s">
        <v>125</v>
      </c>
    </row>
    <row r="6" spans="1:10" s="396" customFormat="1" ht="53.25" thickBot="1">
      <c r="A6" s="383"/>
      <c r="B6" s="391" t="s">
        <v>431</v>
      </c>
      <c r="C6" s="392" t="s">
        <v>66</v>
      </c>
      <c r="D6" s="393" t="s">
        <v>372</v>
      </c>
      <c r="E6" s="393" t="s">
        <v>373</v>
      </c>
      <c r="F6" s="394" t="s">
        <v>8</v>
      </c>
      <c r="G6" s="395" t="s">
        <v>550</v>
      </c>
      <c r="H6" s="395" t="s">
        <v>538</v>
      </c>
      <c r="I6" s="269" t="s">
        <v>551</v>
      </c>
      <c r="J6" s="270" t="s">
        <v>9</v>
      </c>
    </row>
    <row r="7" spans="1:10" s="403" customFormat="1" ht="30" customHeight="1">
      <c r="A7" s="379">
        <v>1</v>
      </c>
      <c r="B7" s="397" t="s">
        <v>379</v>
      </c>
      <c r="C7" s="398"/>
      <c r="D7" s="399"/>
      <c r="E7" s="398"/>
      <c r="F7" s="400" t="s">
        <v>432</v>
      </c>
      <c r="G7" s="401">
        <f>SUM(G8:G9)</f>
        <v>6668003</v>
      </c>
      <c r="H7" s="401">
        <f>SUM(H8:H9)</f>
        <v>6418114</v>
      </c>
      <c r="I7" s="401">
        <f>SUM(I8:I9)</f>
        <v>7195990</v>
      </c>
      <c r="J7" s="402">
        <f>SUM(J8:J9)</f>
        <v>6293324</v>
      </c>
    </row>
    <row r="8" spans="1:10" ht="25.5" customHeight="1">
      <c r="A8" s="379">
        <v>2</v>
      </c>
      <c r="B8" s="404"/>
      <c r="C8" s="405"/>
      <c r="D8" s="405">
        <v>1</v>
      </c>
      <c r="E8" s="405"/>
      <c r="F8" s="406" t="s">
        <v>128</v>
      </c>
      <c r="G8" s="406">
        <v>6505741</v>
      </c>
      <c r="H8" s="406">
        <v>6347833</v>
      </c>
      <c r="I8" s="406">
        <v>6886708</v>
      </c>
      <c r="J8" s="407">
        <v>6236730</v>
      </c>
    </row>
    <row r="9" spans="1:10" ht="25.5" customHeight="1">
      <c r="A9" s="379">
        <v>3</v>
      </c>
      <c r="B9" s="404"/>
      <c r="C9" s="405"/>
      <c r="D9" s="405">
        <v>2</v>
      </c>
      <c r="E9" s="405"/>
      <c r="F9" s="406" t="s">
        <v>342</v>
      </c>
      <c r="G9" s="406">
        <f>SUM(G10:G11)</f>
        <v>162262</v>
      </c>
      <c r="H9" s="406">
        <f>SUM(H10:H11)</f>
        <v>70281</v>
      </c>
      <c r="I9" s="406">
        <v>309282</v>
      </c>
      <c r="J9" s="407">
        <f>SUM(J10:J11)</f>
        <v>56594</v>
      </c>
    </row>
    <row r="10" spans="1:10" ht="15">
      <c r="A10" s="379">
        <v>4</v>
      </c>
      <c r="B10" s="404"/>
      <c r="C10" s="405"/>
      <c r="D10" s="405"/>
      <c r="E10" s="405">
        <v>1</v>
      </c>
      <c r="F10" s="408" t="s">
        <v>343</v>
      </c>
      <c r="G10" s="406">
        <v>138538</v>
      </c>
      <c r="H10" s="406">
        <v>64149</v>
      </c>
      <c r="I10" s="406">
        <v>250988</v>
      </c>
      <c r="J10" s="407">
        <v>56594</v>
      </c>
    </row>
    <row r="11" spans="1:10" ht="15">
      <c r="A11" s="379">
        <v>5</v>
      </c>
      <c r="B11" s="404"/>
      <c r="C11" s="405"/>
      <c r="D11" s="405"/>
      <c r="E11" s="405">
        <v>2</v>
      </c>
      <c r="F11" s="408" t="s">
        <v>344</v>
      </c>
      <c r="G11" s="406">
        <v>23724</v>
      </c>
      <c r="H11" s="406">
        <v>6132</v>
      </c>
      <c r="I11" s="406">
        <v>58294</v>
      </c>
      <c r="J11" s="407"/>
    </row>
    <row r="12" spans="1:10" s="403" customFormat="1" ht="30" customHeight="1">
      <c r="A12" s="379">
        <v>6</v>
      </c>
      <c r="B12" s="409" t="s">
        <v>433</v>
      </c>
      <c r="C12" s="410"/>
      <c r="D12" s="411"/>
      <c r="E12" s="411"/>
      <c r="F12" s="412" t="s">
        <v>266</v>
      </c>
      <c r="G12" s="412">
        <f>SUM(G13:G14,G24,G25)</f>
        <v>7966953</v>
      </c>
      <c r="H12" s="412">
        <f>SUM(H13:H14,H24,H25)</f>
        <v>7478930</v>
      </c>
      <c r="I12" s="412">
        <f>SUM(I13:I14,I24,I25)</f>
        <v>10597448</v>
      </c>
      <c r="J12" s="413">
        <f>SUM(J13:J14,J24,J25)</f>
        <v>5891029</v>
      </c>
    </row>
    <row r="13" spans="1:10" s="403" customFormat="1" ht="25.5" customHeight="1">
      <c r="A13" s="379">
        <v>7</v>
      </c>
      <c r="B13" s="404"/>
      <c r="C13" s="414"/>
      <c r="D13" s="405">
        <v>1</v>
      </c>
      <c r="E13" s="414"/>
      <c r="F13" s="415" t="s">
        <v>128</v>
      </c>
      <c r="G13" s="415">
        <v>4371390</v>
      </c>
      <c r="H13" s="415">
        <v>4180802</v>
      </c>
      <c r="I13" s="415">
        <v>4936709</v>
      </c>
      <c r="J13" s="416">
        <v>4109152</v>
      </c>
    </row>
    <row r="14" spans="1:10" ht="25.5" customHeight="1">
      <c r="A14" s="379">
        <v>8</v>
      </c>
      <c r="B14" s="404"/>
      <c r="C14" s="414"/>
      <c r="D14" s="414"/>
      <c r="E14" s="414"/>
      <c r="F14" s="415" t="s">
        <v>434</v>
      </c>
      <c r="G14" s="415">
        <f>SUM(G15,G20)</f>
        <v>0</v>
      </c>
      <c r="H14" s="415">
        <f>SUM(H15,H20)</f>
        <v>156619</v>
      </c>
      <c r="I14" s="415">
        <f>SUM(I15,I20)</f>
        <v>166457</v>
      </c>
      <c r="J14" s="416">
        <f>SUM(J15,J20)</f>
        <v>210150</v>
      </c>
    </row>
    <row r="15" spans="1:10" s="422" customFormat="1" ht="25.5" customHeight="1">
      <c r="A15" s="379">
        <v>9</v>
      </c>
      <c r="B15" s="417"/>
      <c r="C15" s="418"/>
      <c r="D15" s="405">
        <v>1</v>
      </c>
      <c r="E15" s="418"/>
      <c r="F15" s="419" t="s">
        <v>435</v>
      </c>
      <c r="G15" s="420">
        <f>SUM(G16:G18)</f>
        <v>0</v>
      </c>
      <c r="H15" s="420">
        <f>SUM(H16:H18)</f>
        <v>156619</v>
      </c>
      <c r="I15" s="420">
        <v>6560</v>
      </c>
      <c r="J15" s="421">
        <f>SUM(J16:J19)</f>
        <v>210150</v>
      </c>
    </row>
    <row r="16" spans="1:10" s="422" customFormat="1" ht="25.5" customHeight="1">
      <c r="A16" s="379">
        <v>10</v>
      </c>
      <c r="B16" s="417"/>
      <c r="C16" s="418"/>
      <c r="D16" s="405"/>
      <c r="E16" s="418"/>
      <c r="F16" s="423" t="s">
        <v>436</v>
      </c>
      <c r="G16" s="406"/>
      <c r="H16" s="406">
        <v>57784</v>
      </c>
      <c r="I16" s="406"/>
      <c r="J16" s="421"/>
    </row>
    <row r="17" spans="1:10" ht="15">
      <c r="A17" s="379">
        <v>11</v>
      </c>
      <c r="B17" s="404"/>
      <c r="C17" s="405"/>
      <c r="D17" s="405"/>
      <c r="E17" s="405"/>
      <c r="F17" s="423" t="s">
        <v>437</v>
      </c>
      <c r="G17" s="406"/>
      <c r="H17" s="406">
        <v>74835</v>
      </c>
      <c r="I17" s="406"/>
      <c r="J17" s="407">
        <v>106150</v>
      </c>
    </row>
    <row r="18" spans="1:10" ht="15">
      <c r="A18" s="379">
        <v>12</v>
      </c>
      <c r="B18" s="404"/>
      <c r="C18" s="405"/>
      <c r="D18" s="405"/>
      <c r="E18" s="405"/>
      <c r="F18" s="423" t="s">
        <v>438</v>
      </c>
      <c r="G18" s="406"/>
      <c r="H18" s="406">
        <v>24000</v>
      </c>
      <c r="I18" s="406">
        <v>6560</v>
      </c>
      <c r="J18" s="407">
        <v>24000</v>
      </c>
    </row>
    <row r="19" spans="1:10" ht="15">
      <c r="A19" s="379">
        <v>13</v>
      </c>
      <c r="B19" s="404"/>
      <c r="C19" s="405"/>
      <c r="D19" s="405"/>
      <c r="E19" s="405"/>
      <c r="F19" s="773" t="s">
        <v>665</v>
      </c>
      <c r="G19" s="406"/>
      <c r="H19" s="406"/>
      <c r="I19" s="406"/>
      <c r="J19" s="407">
        <v>80000</v>
      </c>
    </row>
    <row r="20" spans="1:10" s="422" customFormat="1" ht="25.5" customHeight="1">
      <c r="A20" s="379">
        <v>14</v>
      </c>
      <c r="B20" s="417"/>
      <c r="C20" s="418"/>
      <c r="D20" s="405">
        <v>2</v>
      </c>
      <c r="E20" s="418"/>
      <c r="F20" s="419" t="s">
        <v>439</v>
      </c>
      <c r="G20" s="420">
        <f>SUM(G21:G23)</f>
        <v>0</v>
      </c>
      <c r="H20" s="420">
        <f>SUM(H21:H23)</f>
        <v>0</v>
      </c>
      <c r="I20" s="420">
        <f>SUM(I21:I23)</f>
        <v>159897</v>
      </c>
      <c r="J20" s="421">
        <f>SUM(J21:J23)</f>
        <v>0</v>
      </c>
    </row>
    <row r="21" spans="1:10" ht="15">
      <c r="A21" s="379">
        <v>15</v>
      </c>
      <c r="B21" s="404"/>
      <c r="C21" s="405"/>
      <c r="D21" s="418"/>
      <c r="E21" s="405"/>
      <c r="F21" s="423" t="s">
        <v>440</v>
      </c>
      <c r="G21" s="406"/>
      <c r="H21" s="406"/>
      <c r="I21" s="406">
        <v>159897</v>
      </c>
      <c r="J21" s="407"/>
    </row>
    <row r="22" spans="1:10" ht="15">
      <c r="A22" s="379">
        <v>16</v>
      </c>
      <c r="B22" s="404"/>
      <c r="C22" s="405"/>
      <c r="D22" s="405"/>
      <c r="E22" s="405"/>
      <c r="F22" s="423" t="s">
        <v>441</v>
      </c>
      <c r="G22" s="406"/>
      <c r="H22" s="406"/>
      <c r="I22" s="406"/>
      <c r="J22" s="407"/>
    </row>
    <row r="23" spans="1:10" ht="15">
      <c r="A23" s="379">
        <v>17</v>
      </c>
      <c r="B23" s="404"/>
      <c r="C23" s="405"/>
      <c r="D23" s="405"/>
      <c r="E23" s="405"/>
      <c r="F23" s="423" t="s">
        <v>442</v>
      </c>
      <c r="G23" s="406"/>
      <c r="H23" s="406"/>
      <c r="I23" s="406"/>
      <c r="J23" s="407"/>
    </row>
    <row r="24" spans="1:10" s="384" customFormat="1" ht="25.5" customHeight="1">
      <c r="A24" s="383">
        <v>18</v>
      </c>
      <c r="B24" s="424"/>
      <c r="C24" s="425"/>
      <c r="D24" s="425"/>
      <c r="E24" s="425"/>
      <c r="F24" s="426" t="s">
        <v>443</v>
      </c>
      <c r="G24" s="426"/>
      <c r="H24" s="426">
        <v>100000</v>
      </c>
      <c r="I24" s="426">
        <v>0</v>
      </c>
      <c r="J24" s="427">
        <v>100000</v>
      </c>
    </row>
    <row r="25" spans="1:10" s="403" customFormat="1" ht="25.5" customHeight="1">
      <c r="A25" s="379">
        <v>19</v>
      </c>
      <c r="B25" s="404"/>
      <c r="C25" s="414"/>
      <c r="D25" s="405">
        <v>2</v>
      </c>
      <c r="E25" s="414"/>
      <c r="F25" s="415" t="s">
        <v>342</v>
      </c>
      <c r="G25" s="415">
        <f>SUM(G26:G28)</f>
        <v>3595563</v>
      </c>
      <c r="H25" s="415">
        <f>SUM(H26:H28)</f>
        <v>3041509</v>
      </c>
      <c r="I25" s="415">
        <f>SUM(I26:I28)</f>
        <v>5494282</v>
      </c>
      <c r="J25" s="416">
        <f>SUM(J26:J28)</f>
        <v>1471727</v>
      </c>
    </row>
    <row r="26" spans="1:10" ht="15">
      <c r="A26" s="379">
        <v>20</v>
      </c>
      <c r="B26" s="404"/>
      <c r="C26" s="414"/>
      <c r="D26" s="405"/>
      <c r="E26" s="405">
        <v>1</v>
      </c>
      <c r="F26" s="408" t="s">
        <v>343</v>
      </c>
      <c r="G26" s="406">
        <v>3000675</v>
      </c>
      <c r="H26" s="406">
        <v>1712579</v>
      </c>
      <c r="I26" s="406">
        <v>4825219</v>
      </c>
      <c r="J26" s="407">
        <v>1247177</v>
      </c>
    </row>
    <row r="27" spans="1:10" ht="15">
      <c r="A27" s="379">
        <v>21</v>
      </c>
      <c r="B27" s="404"/>
      <c r="C27" s="414"/>
      <c r="D27" s="405"/>
      <c r="E27" s="405">
        <v>2</v>
      </c>
      <c r="F27" s="408" t="s">
        <v>344</v>
      </c>
      <c r="G27" s="406">
        <v>557965</v>
      </c>
      <c r="H27" s="406">
        <v>580300</v>
      </c>
      <c r="I27" s="406">
        <v>602315</v>
      </c>
      <c r="J27" s="407">
        <v>224550</v>
      </c>
    </row>
    <row r="28" spans="1:10" ht="15">
      <c r="A28" s="379">
        <v>22</v>
      </c>
      <c r="B28" s="404"/>
      <c r="C28" s="414"/>
      <c r="D28" s="405"/>
      <c r="E28" s="405">
        <v>3</v>
      </c>
      <c r="F28" s="408" t="s">
        <v>345</v>
      </c>
      <c r="G28" s="406">
        <v>36923</v>
      </c>
      <c r="H28" s="406">
        <v>748630</v>
      </c>
      <c r="I28" s="406">
        <v>66748</v>
      </c>
      <c r="J28" s="407"/>
    </row>
    <row r="29" spans="1:10" s="403" customFormat="1" ht="30" customHeight="1">
      <c r="A29" s="379">
        <v>23</v>
      </c>
      <c r="B29" s="409" t="s">
        <v>433</v>
      </c>
      <c r="C29" s="410"/>
      <c r="D29" s="411"/>
      <c r="E29" s="410"/>
      <c r="F29" s="412" t="s">
        <v>444</v>
      </c>
      <c r="G29" s="412">
        <f>SUM(G30:G31)</f>
        <v>0</v>
      </c>
      <c r="H29" s="412">
        <f>SUM(H30:H31)</f>
        <v>0</v>
      </c>
      <c r="I29" s="412">
        <f>SUM(I30:I31)</f>
        <v>0</v>
      </c>
      <c r="J29" s="413">
        <f>SUM(J30:J31)</f>
        <v>0</v>
      </c>
    </row>
    <row r="30" spans="1:10" ht="15">
      <c r="A30" s="379">
        <v>24</v>
      </c>
      <c r="B30" s="404"/>
      <c r="C30" s="405"/>
      <c r="D30" s="405">
        <v>1</v>
      </c>
      <c r="E30" s="405"/>
      <c r="F30" s="428" t="s">
        <v>128</v>
      </c>
      <c r="G30" s="406"/>
      <c r="H30" s="406"/>
      <c r="I30" s="406"/>
      <c r="J30" s="407"/>
    </row>
    <row r="31" spans="1:10" s="434" customFormat="1" ht="24" customHeight="1" thickBot="1">
      <c r="A31" s="539">
        <v>25</v>
      </c>
      <c r="B31" s="429"/>
      <c r="C31" s="430"/>
      <c r="D31" s="430">
        <v>2</v>
      </c>
      <c r="E31" s="430"/>
      <c r="F31" s="431" t="s">
        <v>342</v>
      </c>
      <c r="G31" s="432"/>
      <c r="H31" s="432"/>
      <c r="I31" s="432"/>
      <c r="J31" s="433"/>
    </row>
    <row r="32" spans="1:10" s="426" customFormat="1" ht="39.75" customHeight="1" thickBot="1">
      <c r="A32" s="383">
        <v>26</v>
      </c>
      <c r="B32" s="435"/>
      <c r="C32" s="436"/>
      <c r="D32" s="437"/>
      <c r="E32" s="436"/>
      <c r="F32" s="438" t="s">
        <v>445</v>
      </c>
      <c r="G32" s="438">
        <f>SUM(G7,G12,G29)</f>
        <v>14634956</v>
      </c>
      <c r="H32" s="438">
        <f>SUM(H7,H12,H29)</f>
        <v>13897044</v>
      </c>
      <c r="I32" s="438">
        <f>SUM(I7,I12,I29)</f>
        <v>17793438</v>
      </c>
      <c r="J32" s="439">
        <f>SUM(J7,J12,J29)</f>
        <v>12184353</v>
      </c>
    </row>
    <row r="33" spans="1:10" s="382" customFormat="1" ht="30" customHeight="1">
      <c r="A33" s="379">
        <v>27</v>
      </c>
      <c r="B33" s="404" t="s">
        <v>433</v>
      </c>
      <c r="C33" s="405"/>
      <c r="D33" s="405"/>
      <c r="E33" s="405"/>
      <c r="F33" s="415" t="s">
        <v>446</v>
      </c>
      <c r="G33" s="415">
        <f>SUM(G37:G38,G34:G35)</f>
        <v>1740134</v>
      </c>
      <c r="H33" s="415">
        <f>SUM(H37:H38,H34:H35)</f>
        <v>51734</v>
      </c>
      <c r="I33" s="415">
        <f>SUM(I37:I38,I34:I35)</f>
        <v>217960</v>
      </c>
      <c r="J33" s="416">
        <f>SUM(J37:J38,J34:J35)</f>
        <v>172431</v>
      </c>
    </row>
    <row r="34" spans="1:10" s="382" customFormat="1" ht="15">
      <c r="A34" s="379">
        <v>28</v>
      </c>
      <c r="B34" s="404"/>
      <c r="C34" s="405"/>
      <c r="D34" s="405">
        <v>1</v>
      </c>
      <c r="E34" s="405"/>
      <c r="F34" s="440" t="s">
        <v>447</v>
      </c>
      <c r="G34" s="440"/>
      <c r="H34" s="440"/>
      <c r="I34" s="440"/>
      <c r="J34" s="441"/>
    </row>
    <row r="35" spans="1:10" s="382" customFormat="1" ht="15">
      <c r="A35" s="379">
        <v>29</v>
      </c>
      <c r="B35" s="404"/>
      <c r="C35" s="405"/>
      <c r="D35" s="405">
        <v>2</v>
      </c>
      <c r="E35" s="405"/>
      <c r="F35" s="440" t="s">
        <v>552</v>
      </c>
      <c r="G35" s="440"/>
      <c r="H35" s="440"/>
      <c r="I35" s="440">
        <v>186226</v>
      </c>
      <c r="J35" s="441">
        <v>85309</v>
      </c>
    </row>
    <row r="36" spans="1:10" ht="15">
      <c r="A36" s="379">
        <v>30</v>
      </c>
      <c r="B36" s="404"/>
      <c r="C36" s="405"/>
      <c r="D36" s="405">
        <v>3</v>
      </c>
      <c r="E36" s="405"/>
      <c r="F36" s="440" t="s">
        <v>448</v>
      </c>
      <c r="G36" s="406"/>
      <c r="H36" s="406"/>
      <c r="I36" s="406"/>
      <c r="J36" s="407"/>
    </row>
    <row r="37" spans="1:10" ht="15">
      <c r="A37" s="379">
        <v>31</v>
      </c>
      <c r="B37" s="404"/>
      <c r="C37" s="405"/>
      <c r="D37" s="405"/>
      <c r="E37" s="405"/>
      <c r="F37" s="442" t="s">
        <v>449</v>
      </c>
      <c r="G37" s="406">
        <v>1740134</v>
      </c>
      <c r="H37" s="406">
        <v>51734</v>
      </c>
      <c r="I37" s="406">
        <v>31734</v>
      </c>
      <c r="J37" s="407">
        <v>87122</v>
      </c>
    </row>
    <row r="38" spans="1:10" s="434" customFormat="1" ht="18" customHeight="1" thickBot="1">
      <c r="A38" s="379">
        <v>32</v>
      </c>
      <c r="B38" s="429"/>
      <c r="C38" s="430"/>
      <c r="D38" s="430"/>
      <c r="E38" s="430"/>
      <c r="F38" s="443" t="s">
        <v>450</v>
      </c>
      <c r="G38" s="432"/>
      <c r="H38" s="432"/>
      <c r="I38" s="432"/>
      <c r="J38" s="433"/>
    </row>
    <row r="39" spans="1:10" s="426" customFormat="1" ht="39.75" customHeight="1" thickBot="1">
      <c r="A39" s="383">
        <v>33</v>
      </c>
      <c r="B39" s="435"/>
      <c r="C39" s="436"/>
      <c r="D39" s="437"/>
      <c r="E39" s="436"/>
      <c r="F39" s="438" t="s">
        <v>451</v>
      </c>
      <c r="G39" s="438">
        <f>SUM(G32:G33)</f>
        <v>16375090</v>
      </c>
      <c r="H39" s="438">
        <f>SUM(H32:H33)</f>
        <v>13948778</v>
      </c>
      <c r="I39" s="438">
        <f>SUM(I32:I33)</f>
        <v>18011398</v>
      </c>
      <c r="J39" s="439">
        <f>SUM(J32:J33)</f>
        <v>12356784</v>
      </c>
    </row>
    <row r="40" spans="2:10" ht="15">
      <c r="B40" s="444"/>
      <c r="C40" s="405"/>
      <c r="D40" s="405"/>
      <c r="E40" s="405"/>
      <c r="F40" s="406"/>
      <c r="G40" s="406"/>
      <c r="H40" s="406"/>
      <c r="I40" s="406"/>
      <c r="J40" s="406"/>
    </row>
    <row r="41" spans="2:9" ht="15">
      <c r="B41" s="444"/>
      <c r="C41" s="405"/>
      <c r="D41" s="405"/>
      <c r="E41" s="405"/>
      <c r="F41" s="406"/>
      <c r="G41" s="406"/>
      <c r="H41" s="406"/>
      <c r="I41" s="406"/>
    </row>
    <row r="42" spans="2:9" ht="15">
      <c r="B42" s="444"/>
      <c r="C42" s="405"/>
      <c r="D42" s="405"/>
      <c r="E42" s="405"/>
      <c r="F42" s="406"/>
      <c r="G42" s="406"/>
      <c r="H42" s="406"/>
      <c r="I42" s="406"/>
    </row>
    <row r="43" spans="2:9" ht="15">
      <c r="B43" s="444"/>
      <c r="C43" s="405"/>
      <c r="D43" s="405"/>
      <c r="E43" s="405"/>
      <c r="F43" s="406"/>
      <c r="G43" s="406"/>
      <c r="H43" s="406"/>
      <c r="I43" s="406"/>
    </row>
    <row r="44" spans="2:9" ht="15">
      <c r="B44" s="444"/>
      <c r="C44" s="414"/>
      <c r="D44" s="405"/>
      <c r="E44" s="414"/>
      <c r="F44" s="415"/>
      <c r="G44" s="415"/>
      <c r="H44" s="415"/>
      <c r="I44" s="415"/>
    </row>
    <row r="45" spans="2:9" ht="15">
      <c r="B45" s="444"/>
      <c r="C45" s="405"/>
      <c r="D45" s="405"/>
      <c r="E45" s="405"/>
      <c r="F45" s="406"/>
      <c r="G45" s="406"/>
      <c r="H45" s="406"/>
      <c r="I45" s="406"/>
    </row>
    <row r="46" spans="2:9" ht="15">
      <c r="B46" s="444"/>
      <c r="C46" s="405"/>
      <c r="D46" s="405"/>
      <c r="E46" s="405"/>
      <c r="F46" s="406"/>
      <c r="G46" s="406"/>
      <c r="H46" s="406"/>
      <c r="I46" s="406"/>
    </row>
    <row r="55" spans="1:5" s="403" customFormat="1" ht="15">
      <c r="A55" s="386"/>
      <c r="B55" s="445"/>
      <c r="C55" s="446"/>
      <c r="D55" s="447"/>
      <c r="E55" s="446"/>
    </row>
    <row r="60" spans="1:5" s="403" customFormat="1" ht="15">
      <c r="A60" s="386"/>
      <c r="B60" s="445"/>
      <c r="C60" s="446"/>
      <c r="D60" s="447"/>
      <c r="E60" s="446"/>
    </row>
    <row r="62" spans="1:5" s="403" customFormat="1" ht="15">
      <c r="A62" s="386"/>
      <c r="B62" s="445"/>
      <c r="C62" s="446"/>
      <c r="D62" s="447"/>
      <c r="E62" s="446"/>
    </row>
    <row r="69" ht="15">
      <c r="F69" s="406"/>
    </row>
    <row r="70" ht="15">
      <c r="F70" s="406"/>
    </row>
    <row r="71" ht="15">
      <c r="F71" s="406"/>
    </row>
    <row r="72" ht="15">
      <c r="F72" s="406"/>
    </row>
    <row r="73" ht="15">
      <c r="F73" s="406"/>
    </row>
    <row r="74" ht="15">
      <c r="F74" s="406"/>
    </row>
    <row r="75" ht="15">
      <c r="F75" s="406"/>
    </row>
  </sheetData>
  <sheetProtection/>
  <mergeCells count="4">
    <mergeCell ref="B1:F1"/>
    <mergeCell ref="B2:J2"/>
    <mergeCell ref="B3:J3"/>
    <mergeCell ref="I4:J4"/>
  </mergeCells>
  <printOptions horizontalCentered="1"/>
  <pageMargins left="0.1968503937007874" right="0.1968503937007874" top="0.984251968503937" bottom="0.5905511811023623"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Q81"/>
  <sheetViews>
    <sheetView view="pageBreakPreview" zoomScale="80" zoomScaleSheetLayoutView="80" zoomScalePageLayoutView="0" workbookViewId="0" topLeftCell="A1">
      <selection activeCell="A1" sqref="A1"/>
    </sheetView>
  </sheetViews>
  <sheetFormatPr defaultColWidth="9.00390625" defaultRowHeight="12.75"/>
  <cols>
    <col min="1" max="1" width="3.625" style="769" customWidth="1"/>
    <col min="2" max="2" width="4.125" style="0" customWidth="1"/>
    <col min="3" max="3" width="5.875" style="0" bestFit="1" customWidth="1"/>
    <col min="4" max="4" width="50.625" style="0" customWidth="1"/>
    <col min="5" max="5" width="9.50390625" style="0" bestFit="1" customWidth="1"/>
    <col min="6" max="6" width="14.00390625" style="0" bestFit="1" customWidth="1"/>
    <col min="7" max="7" width="11.00390625" style="0" bestFit="1" customWidth="1"/>
    <col min="8" max="8" width="12.50390625" style="0" bestFit="1" customWidth="1"/>
    <col min="9" max="11" width="12.625" style="0" customWidth="1"/>
    <col min="12" max="12" width="9.875" style="0" bestFit="1" customWidth="1"/>
    <col min="13" max="14" width="12.625" style="0" customWidth="1"/>
  </cols>
  <sheetData>
    <row r="1" spans="1:15" ht="15" customHeight="1">
      <c r="A1" s="203"/>
      <c r="B1" s="1123" t="s">
        <v>854</v>
      </c>
      <c r="C1" s="1123"/>
      <c r="D1" s="1123"/>
      <c r="E1" s="151"/>
      <c r="F1" s="151"/>
      <c r="G1" s="151"/>
      <c r="H1" s="151"/>
      <c r="I1" s="151"/>
      <c r="J1" s="151"/>
      <c r="K1" s="151"/>
      <c r="L1" s="151"/>
      <c r="M1" s="152"/>
      <c r="N1" s="151"/>
      <c r="O1" s="151"/>
    </row>
    <row r="2" spans="1:15" ht="24.75" customHeight="1">
      <c r="A2" s="203"/>
      <c r="B2" s="1124" t="s">
        <v>289</v>
      </c>
      <c r="C2" s="1124"/>
      <c r="D2" s="1124"/>
      <c r="E2" s="1124"/>
      <c r="F2" s="1124"/>
      <c r="G2" s="1124"/>
      <c r="H2" s="1124"/>
      <c r="I2" s="1124"/>
      <c r="J2" s="1124"/>
      <c r="K2" s="1124"/>
      <c r="L2" s="1124"/>
      <c r="M2" s="1124"/>
      <c r="N2" s="1124"/>
      <c r="O2" s="151"/>
    </row>
    <row r="3" spans="1:15" ht="24.75" customHeight="1">
      <c r="A3" s="203"/>
      <c r="B3" s="1124" t="s">
        <v>536</v>
      </c>
      <c r="C3" s="1124"/>
      <c r="D3" s="1124"/>
      <c r="E3" s="1124"/>
      <c r="F3" s="1124"/>
      <c r="G3" s="1124"/>
      <c r="H3" s="1124"/>
      <c r="I3" s="1124"/>
      <c r="J3" s="1124"/>
      <c r="K3" s="1124"/>
      <c r="L3" s="1124"/>
      <c r="M3" s="1124"/>
      <c r="N3" s="1124"/>
      <c r="O3" s="151"/>
    </row>
    <row r="4" spans="1:15" ht="16.5">
      <c r="A4" s="203"/>
      <c r="B4" s="153"/>
      <c r="C4" s="151"/>
      <c r="D4" s="151"/>
      <c r="E4" s="154"/>
      <c r="F4" s="154"/>
      <c r="G4" s="154"/>
      <c r="H4" s="154"/>
      <c r="I4" s="154"/>
      <c r="J4" s="154"/>
      <c r="K4" s="151"/>
      <c r="L4" s="151"/>
      <c r="M4" s="1125" t="s">
        <v>1</v>
      </c>
      <c r="N4" s="1125"/>
      <c r="O4" s="151"/>
    </row>
    <row r="5" spans="2:14" s="203" customFormat="1" ht="14.25" thickBot="1">
      <c r="B5" s="203" t="s">
        <v>2</v>
      </c>
      <c r="C5" s="203" t="s">
        <v>4</v>
      </c>
      <c r="D5" s="203" t="s">
        <v>3</v>
      </c>
      <c r="E5" s="645" t="s">
        <v>5</v>
      </c>
      <c r="F5" s="645" t="s">
        <v>6</v>
      </c>
      <c r="G5" s="645" t="s">
        <v>62</v>
      </c>
      <c r="H5" s="645" t="s">
        <v>63</v>
      </c>
      <c r="I5" s="645" t="s">
        <v>64</v>
      </c>
      <c r="J5" s="645" t="s">
        <v>125</v>
      </c>
      <c r="K5" s="203" t="s">
        <v>97</v>
      </c>
      <c r="L5" s="203" t="s">
        <v>70</v>
      </c>
      <c r="M5" s="646" t="s">
        <v>126</v>
      </c>
      <c r="N5" s="203" t="s">
        <v>127</v>
      </c>
    </row>
    <row r="6" spans="1:14" s="153" customFormat="1" ht="30" customHeight="1">
      <c r="A6" s="203"/>
      <c r="B6" s="1126" t="s">
        <v>65</v>
      </c>
      <c r="C6" s="1128" t="s">
        <v>66</v>
      </c>
      <c r="D6" s="1130" t="s">
        <v>8</v>
      </c>
      <c r="E6" s="1132" t="s">
        <v>290</v>
      </c>
      <c r="F6" s="1132"/>
      <c r="G6" s="1132"/>
      <c r="H6" s="1133" t="s">
        <v>291</v>
      </c>
      <c r="I6" s="1133"/>
      <c r="J6" s="1133"/>
      <c r="K6" s="1133" t="s">
        <v>535</v>
      </c>
      <c r="L6" s="1133" t="s">
        <v>292</v>
      </c>
      <c r="M6" s="1133"/>
      <c r="N6" s="1136" t="s">
        <v>293</v>
      </c>
    </row>
    <row r="7" spans="1:15" ht="45" customHeight="1" thickBot="1">
      <c r="A7" s="203"/>
      <c r="B7" s="1127"/>
      <c r="C7" s="1129"/>
      <c r="D7" s="1131"/>
      <c r="E7" s="528" t="s">
        <v>294</v>
      </c>
      <c r="F7" s="528" t="s">
        <v>295</v>
      </c>
      <c r="G7" s="528" t="s">
        <v>296</v>
      </c>
      <c r="H7" s="528" t="s">
        <v>297</v>
      </c>
      <c r="I7" s="528" t="s">
        <v>298</v>
      </c>
      <c r="J7" s="528" t="s">
        <v>299</v>
      </c>
      <c r="K7" s="1134"/>
      <c r="L7" s="528" t="s">
        <v>268</v>
      </c>
      <c r="M7" s="156" t="s">
        <v>300</v>
      </c>
      <c r="N7" s="1137"/>
      <c r="O7" s="151"/>
    </row>
    <row r="8" spans="1:14" s="157" customFormat="1" ht="25.5" customHeight="1">
      <c r="A8" s="592">
        <v>1</v>
      </c>
      <c r="B8" s="158">
        <v>1</v>
      </c>
      <c r="C8" s="159"/>
      <c r="D8" s="160" t="s">
        <v>563</v>
      </c>
      <c r="E8" s="161">
        <v>7434</v>
      </c>
      <c r="F8" s="162"/>
      <c r="G8" s="162"/>
      <c r="H8" s="162"/>
      <c r="I8" s="162"/>
      <c r="J8" s="162"/>
      <c r="K8" s="162"/>
      <c r="L8" s="161">
        <v>162251</v>
      </c>
      <c r="M8" s="162">
        <v>129758</v>
      </c>
      <c r="N8" s="163">
        <f>SUM(E8:L8)</f>
        <v>169685</v>
      </c>
    </row>
    <row r="9" spans="1:15" ht="16.5">
      <c r="A9" s="592">
        <v>2</v>
      </c>
      <c r="B9" s="164"/>
      <c r="C9" s="155"/>
      <c r="D9" s="165" t="s">
        <v>301</v>
      </c>
      <c r="E9" s="154"/>
      <c r="F9" s="154"/>
      <c r="G9" s="154"/>
      <c r="H9" s="154"/>
      <c r="I9" s="154"/>
      <c r="J9" s="154"/>
      <c r="K9" s="154"/>
      <c r="L9" s="154"/>
      <c r="M9" s="166"/>
      <c r="N9" s="167"/>
      <c r="O9" s="151"/>
    </row>
    <row r="10" spans="1:14" s="168" customFormat="1" ht="18" customHeight="1">
      <c r="A10" s="592">
        <v>3</v>
      </c>
      <c r="B10" s="169"/>
      <c r="C10" s="170">
        <v>1</v>
      </c>
      <c r="D10" s="171" t="s">
        <v>302</v>
      </c>
      <c r="E10" s="172"/>
      <c r="F10" s="172"/>
      <c r="G10" s="172"/>
      <c r="H10" s="172"/>
      <c r="I10" s="172"/>
      <c r="J10" s="172"/>
      <c r="K10" s="172"/>
      <c r="L10" s="172"/>
      <c r="M10" s="173"/>
      <c r="N10" s="174">
        <f aca="true" t="shared" si="0" ref="N10:N25">SUM(E10:L10)</f>
        <v>0</v>
      </c>
    </row>
    <row r="11" spans="1:14" s="157" customFormat="1" ht="25.5" customHeight="1">
      <c r="A11" s="592">
        <v>4</v>
      </c>
      <c r="B11" s="158">
        <v>2</v>
      </c>
      <c r="C11" s="159"/>
      <c r="D11" s="160" t="s">
        <v>564</v>
      </c>
      <c r="E11" s="161">
        <v>16659</v>
      </c>
      <c r="F11" s="162"/>
      <c r="G11" s="162"/>
      <c r="H11" s="162"/>
      <c r="I11" s="162"/>
      <c r="J11" s="162"/>
      <c r="K11" s="162"/>
      <c r="L11" s="161">
        <v>285125</v>
      </c>
      <c r="M11" s="162">
        <v>238875</v>
      </c>
      <c r="N11" s="163">
        <f t="shared" si="0"/>
        <v>301784</v>
      </c>
    </row>
    <row r="12" spans="1:15" ht="16.5">
      <c r="A12" s="592">
        <v>5</v>
      </c>
      <c r="B12" s="164"/>
      <c r="C12" s="155"/>
      <c r="D12" s="165" t="s">
        <v>303</v>
      </c>
      <c r="E12" s="154"/>
      <c r="F12" s="154"/>
      <c r="G12" s="154"/>
      <c r="H12" s="154"/>
      <c r="I12" s="154"/>
      <c r="J12" s="154"/>
      <c r="K12" s="154"/>
      <c r="L12" s="154"/>
      <c r="M12" s="166"/>
      <c r="N12" s="167"/>
      <c r="O12" s="151"/>
    </row>
    <row r="13" spans="1:14" s="168" customFormat="1" ht="18" customHeight="1">
      <c r="A13" s="592">
        <v>6</v>
      </c>
      <c r="B13" s="169"/>
      <c r="C13" s="170">
        <v>1</v>
      </c>
      <c r="D13" s="171" t="s">
        <v>302</v>
      </c>
      <c r="E13" s="172"/>
      <c r="F13" s="172"/>
      <c r="G13" s="172"/>
      <c r="H13" s="172"/>
      <c r="I13" s="172"/>
      <c r="J13" s="172"/>
      <c r="K13" s="172"/>
      <c r="L13" s="172"/>
      <c r="M13" s="173"/>
      <c r="N13" s="174">
        <f t="shared" si="0"/>
        <v>0</v>
      </c>
    </row>
    <row r="14" spans="1:14" s="157" customFormat="1" ht="25.5" customHeight="1">
      <c r="A14" s="592">
        <v>7</v>
      </c>
      <c r="B14" s="158">
        <v>3</v>
      </c>
      <c r="C14" s="159"/>
      <c r="D14" s="160" t="s">
        <v>565</v>
      </c>
      <c r="E14" s="161">
        <v>19389</v>
      </c>
      <c r="F14" s="162"/>
      <c r="G14" s="162"/>
      <c r="H14" s="162"/>
      <c r="I14" s="162"/>
      <c r="J14" s="162"/>
      <c r="K14" s="162"/>
      <c r="L14" s="161">
        <v>334348</v>
      </c>
      <c r="M14" s="162">
        <v>303199</v>
      </c>
      <c r="N14" s="163">
        <f t="shared" si="0"/>
        <v>353737</v>
      </c>
    </row>
    <row r="15" spans="1:15" ht="16.5">
      <c r="A15" s="592">
        <v>8</v>
      </c>
      <c r="B15" s="164"/>
      <c r="C15" s="155"/>
      <c r="D15" s="165" t="s">
        <v>304</v>
      </c>
      <c r="E15" s="154"/>
      <c r="F15" s="154"/>
      <c r="G15" s="154"/>
      <c r="H15" s="154"/>
      <c r="I15" s="154"/>
      <c r="J15" s="154"/>
      <c r="K15" s="154"/>
      <c r="L15" s="154"/>
      <c r="M15" s="166"/>
      <c r="N15" s="167"/>
      <c r="O15" s="151"/>
    </row>
    <row r="16" spans="1:14" s="168" customFormat="1" ht="18" customHeight="1">
      <c r="A16" s="592">
        <v>9</v>
      </c>
      <c r="B16" s="169"/>
      <c r="C16" s="170">
        <v>1</v>
      </c>
      <c r="D16" s="171" t="s">
        <v>302</v>
      </c>
      <c r="E16" s="172"/>
      <c r="F16" s="172"/>
      <c r="G16" s="172"/>
      <c r="H16" s="172"/>
      <c r="I16" s="172"/>
      <c r="J16" s="172"/>
      <c r="K16" s="172"/>
      <c r="L16" s="172"/>
      <c r="M16" s="173"/>
      <c r="N16" s="174">
        <f t="shared" si="0"/>
        <v>0</v>
      </c>
    </row>
    <row r="17" spans="1:14" s="157" customFormat="1" ht="25.5" customHeight="1">
      <c r="A17" s="592">
        <v>10</v>
      </c>
      <c r="B17" s="158">
        <v>4</v>
      </c>
      <c r="C17" s="159"/>
      <c r="D17" s="160" t="s">
        <v>566</v>
      </c>
      <c r="E17" s="161">
        <v>15952</v>
      </c>
      <c r="F17" s="162"/>
      <c r="G17" s="162"/>
      <c r="H17" s="162"/>
      <c r="I17" s="162"/>
      <c r="J17" s="162"/>
      <c r="K17" s="162"/>
      <c r="L17" s="161">
        <v>246949</v>
      </c>
      <c r="M17" s="162">
        <v>226642</v>
      </c>
      <c r="N17" s="163">
        <f t="shared" si="0"/>
        <v>262901</v>
      </c>
    </row>
    <row r="18" spans="1:15" ht="16.5">
      <c r="A18" s="592">
        <v>11</v>
      </c>
      <c r="B18" s="164"/>
      <c r="C18" s="155"/>
      <c r="D18" s="165" t="s">
        <v>305</v>
      </c>
      <c r="E18" s="154"/>
      <c r="F18" s="154"/>
      <c r="G18" s="154"/>
      <c r="H18" s="154"/>
      <c r="I18" s="154"/>
      <c r="J18" s="154"/>
      <c r="K18" s="154"/>
      <c r="L18" s="154"/>
      <c r="M18" s="166"/>
      <c r="N18" s="167"/>
      <c r="O18" s="151"/>
    </row>
    <row r="19" spans="1:14" s="168" customFormat="1" ht="18" customHeight="1">
      <c r="A19" s="592">
        <v>12</v>
      </c>
      <c r="B19" s="169"/>
      <c r="C19" s="170">
        <v>1</v>
      </c>
      <c r="D19" s="171" t="s">
        <v>302</v>
      </c>
      <c r="E19" s="172"/>
      <c r="F19" s="172"/>
      <c r="G19" s="172"/>
      <c r="H19" s="172"/>
      <c r="I19" s="172"/>
      <c r="J19" s="172"/>
      <c r="K19" s="172"/>
      <c r="L19" s="172"/>
      <c r="M19" s="173"/>
      <c r="N19" s="174">
        <f t="shared" si="0"/>
        <v>0</v>
      </c>
    </row>
    <row r="20" spans="1:14" s="157" customFormat="1" ht="25.5" customHeight="1">
      <c r="A20" s="592">
        <v>13</v>
      </c>
      <c r="B20" s="158">
        <v>5</v>
      </c>
      <c r="C20" s="159"/>
      <c r="D20" s="160" t="s">
        <v>567</v>
      </c>
      <c r="E20" s="161">
        <v>16146</v>
      </c>
      <c r="F20" s="162"/>
      <c r="G20" s="162"/>
      <c r="H20" s="162"/>
      <c r="I20" s="162"/>
      <c r="J20" s="162"/>
      <c r="K20" s="162"/>
      <c r="L20" s="161">
        <v>263741</v>
      </c>
      <c r="M20" s="162">
        <v>218178</v>
      </c>
      <c r="N20" s="163">
        <f t="shared" si="0"/>
        <v>279887</v>
      </c>
    </row>
    <row r="21" spans="1:15" ht="16.5">
      <c r="A21" s="592">
        <v>14</v>
      </c>
      <c r="B21" s="164"/>
      <c r="C21" s="155"/>
      <c r="D21" s="165" t="s">
        <v>306</v>
      </c>
      <c r="E21" s="154"/>
      <c r="F21" s="154"/>
      <c r="G21" s="154"/>
      <c r="H21" s="154"/>
      <c r="I21" s="154"/>
      <c r="J21" s="154"/>
      <c r="K21" s="154"/>
      <c r="L21" s="154"/>
      <c r="M21" s="166"/>
      <c r="N21" s="167"/>
      <c r="O21" s="151"/>
    </row>
    <row r="22" spans="1:14" s="168" customFormat="1" ht="18" customHeight="1">
      <c r="A22" s="592">
        <v>15</v>
      </c>
      <c r="B22" s="169"/>
      <c r="C22" s="170">
        <v>1</v>
      </c>
      <c r="D22" s="171" t="s">
        <v>302</v>
      </c>
      <c r="E22" s="172"/>
      <c r="F22" s="172"/>
      <c r="G22" s="172"/>
      <c r="H22" s="172"/>
      <c r="I22" s="172"/>
      <c r="J22" s="172"/>
      <c r="K22" s="172"/>
      <c r="L22" s="172"/>
      <c r="M22" s="173"/>
      <c r="N22" s="174">
        <f t="shared" si="0"/>
        <v>0</v>
      </c>
    </row>
    <row r="23" spans="1:14" s="157" customFormat="1" ht="25.5" customHeight="1">
      <c r="A23" s="592">
        <v>16</v>
      </c>
      <c r="B23" s="158">
        <v>6</v>
      </c>
      <c r="C23" s="159"/>
      <c r="D23" s="160" t="s">
        <v>568</v>
      </c>
      <c r="E23" s="161">
        <v>9477</v>
      </c>
      <c r="F23" s="162"/>
      <c r="G23" s="162"/>
      <c r="H23" s="162"/>
      <c r="I23" s="162"/>
      <c r="J23" s="162"/>
      <c r="K23" s="162"/>
      <c r="L23" s="161">
        <v>126561</v>
      </c>
      <c r="M23" s="162">
        <v>105613</v>
      </c>
      <c r="N23" s="163">
        <f t="shared" si="0"/>
        <v>136038</v>
      </c>
    </row>
    <row r="24" spans="1:15" ht="16.5">
      <c r="A24" s="592">
        <v>17</v>
      </c>
      <c r="B24" s="164"/>
      <c r="C24" s="155"/>
      <c r="D24" s="165" t="s">
        <v>307</v>
      </c>
      <c r="E24" s="154"/>
      <c r="F24" s="154"/>
      <c r="G24" s="154"/>
      <c r="H24" s="154"/>
      <c r="I24" s="154"/>
      <c r="J24" s="154"/>
      <c r="K24" s="154"/>
      <c r="L24" s="154"/>
      <c r="M24" s="166"/>
      <c r="N24" s="167"/>
      <c r="O24" s="151"/>
    </row>
    <row r="25" spans="1:14" s="168" customFormat="1" ht="18" customHeight="1">
      <c r="A25" s="592">
        <v>18</v>
      </c>
      <c r="B25" s="169"/>
      <c r="C25" s="170">
        <v>1</v>
      </c>
      <c r="D25" s="171" t="s">
        <v>302</v>
      </c>
      <c r="E25" s="172"/>
      <c r="F25" s="172">
        <v>402</v>
      </c>
      <c r="G25" s="172"/>
      <c r="H25" s="172"/>
      <c r="I25" s="172"/>
      <c r="J25" s="172"/>
      <c r="K25" s="172"/>
      <c r="L25" s="172"/>
      <c r="M25" s="173"/>
      <c r="N25" s="174">
        <f t="shared" si="0"/>
        <v>402</v>
      </c>
    </row>
    <row r="26" spans="1:15" s="152" customFormat="1" ht="33" customHeight="1">
      <c r="A26" s="203">
        <v>19</v>
      </c>
      <c r="B26" s="175"/>
      <c r="C26" s="176"/>
      <c r="D26" s="176" t="s">
        <v>308</v>
      </c>
      <c r="E26" s="176">
        <f>SUM(E8:E25)</f>
        <v>85057</v>
      </c>
      <c r="F26" s="176">
        <f>SUM(F8:F25)</f>
        <v>402</v>
      </c>
      <c r="G26" s="176">
        <f aca="true" t="shared" si="1" ref="G26:M26">SUM(G8:G25)</f>
        <v>0</v>
      </c>
      <c r="H26" s="176">
        <f t="shared" si="1"/>
        <v>0</v>
      </c>
      <c r="I26" s="176">
        <f t="shared" si="1"/>
        <v>0</v>
      </c>
      <c r="J26" s="176">
        <f t="shared" si="1"/>
        <v>0</v>
      </c>
      <c r="K26" s="176">
        <f t="shared" si="1"/>
        <v>0</v>
      </c>
      <c r="L26" s="176">
        <f t="shared" si="1"/>
        <v>1418975</v>
      </c>
      <c r="M26" s="176">
        <f t="shared" si="1"/>
        <v>1222265</v>
      </c>
      <c r="N26" s="177">
        <f>SUM(N8:N25)</f>
        <v>1504434</v>
      </c>
      <c r="O26" s="151"/>
    </row>
    <row r="27" spans="1:15" s="178" customFormat="1" ht="25.5" customHeight="1">
      <c r="A27" s="203">
        <v>20</v>
      </c>
      <c r="B27" s="164">
        <v>7</v>
      </c>
      <c r="C27" s="155"/>
      <c r="D27" s="165" t="s">
        <v>260</v>
      </c>
      <c r="E27" s="154">
        <v>4800</v>
      </c>
      <c r="F27" s="154">
        <v>929</v>
      </c>
      <c r="G27" s="154"/>
      <c r="H27" s="154"/>
      <c r="I27" s="154"/>
      <c r="J27" s="154"/>
      <c r="K27" s="154"/>
      <c r="L27" s="154">
        <v>135529</v>
      </c>
      <c r="M27" s="166"/>
      <c r="N27" s="167">
        <f>SUM(E27:L27)</f>
        <v>141258</v>
      </c>
      <c r="O27" s="151"/>
    </row>
    <row r="28" spans="1:14" s="157" customFormat="1" ht="24" customHeight="1">
      <c r="A28" s="592">
        <v>21</v>
      </c>
      <c r="B28" s="158">
        <v>8</v>
      </c>
      <c r="C28" s="159"/>
      <c r="D28" s="179" t="s">
        <v>261</v>
      </c>
      <c r="E28" s="161">
        <v>46050</v>
      </c>
      <c r="F28" s="161"/>
      <c r="G28" s="161"/>
      <c r="H28" s="161"/>
      <c r="I28" s="161"/>
      <c r="J28" s="161"/>
      <c r="K28" s="161"/>
      <c r="L28" s="161">
        <v>394509</v>
      </c>
      <c r="M28" s="162">
        <v>258172</v>
      </c>
      <c r="N28" s="163">
        <f>SUM(E28:L28)</f>
        <v>440559</v>
      </c>
    </row>
    <row r="29" spans="1:15" ht="16.5">
      <c r="A29" s="592">
        <v>22</v>
      </c>
      <c r="B29" s="164"/>
      <c r="C29" s="155">
        <v>1</v>
      </c>
      <c r="D29" s="180" t="s">
        <v>302</v>
      </c>
      <c r="E29" s="154"/>
      <c r="F29" s="154">
        <v>90</v>
      </c>
      <c r="G29" s="154"/>
      <c r="H29" s="154"/>
      <c r="I29" s="154"/>
      <c r="J29" s="154"/>
      <c r="K29" s="154"/>
      <c r="L29" s="154"/>
      <c r="M29" s="166"/>
      <c r="N29" s="167">
        <f>SUM(E29:L29)</f>
        <v>90</v>
      </c>
      <c r="O29" s="151"/>
    </row>
    <row r="30" spans="1:14" s="157" customFormat="1" ht="36" customHeight="1">
      <c r="A30" s="592">
        <v>23</v>
      </c>
      <c r="B30" s="164">
        <v>9</v>
      </c>
      <c r="C30" s="155"/>
      <c r="D30" s="179" t="s">
        <v>262</v>
      </c>
      <c r="E30" s="161">
        <v>10236</v>
      </c>
      <c r="F30" s="161"/>
      <c r="G30" s="161"/>
      <c r="H30" s="161"/>
      <c r="I30" s="161"/>
      <c r="J30" s="161"/>
      <c r="K30" s="161"/>
      <c r="L30" s="161">
        <v>45228</v>
      </c>
      <c r="M30" s="162">
        <v>21000</v>
      </c>
      <c r="N30" s="163">
        <f>SUM(E30:L30)</f>
        <v>55464</v>
      </c>
    </row>
    <row r="31" spans="1:14" s="157" customFormat="1" ht="16.5">
      <c r="A31" s="592">
        <v>24</v>
      </c>
      <c r="B31" s="164"/>
      <c r="C31" s="155">
        <v>1</v>
      </c>
      <c r="D31" s="180" t="s">
        <v>302</v>
      </c>
      <c r="E31" s="161"/>
      <c r="F31" s="161">
        <v>180</v>
      </c>
      <c r="G31" s="161"/>
      <c r="H31" s="161"/>
      <c r="I31" s="161"/>
      <c r="J31" s="161"/>
      <c r="K31" s="161"/>
      <c r="L31" s="161"/>
      <c r="M31" s="162"/>
      <c r="N31" s="163">
        <f>SUM(E31:L31)</f>
        <v>180</v>
      </c>
    </row>
    <row r="32" spans="1:15" s="152" customFormat="1" ht="33" customHeight="1">
      <c r="A32" s="203">
        <v>25</v>
      </c>
      <c r="B32" s="175"/>
      <c r="C32" s="176"/>
      <c r="D32" s="176" t="s">
        <v>309</v>
      </c>
      <c r="E32" s="176">
        <f>SUM(E27:E30)+E31</f>
        <v>61086</v>
      </c>
      <c r="F32" s="176">
        <f aca="true" t="shared" si="2" ref="F32:N32">SUM(F27:F30)+F31</f>
        <v>1199</v>
      </c>
      <c r="G32" s="176">
        <f t="shared" si="2"/>
        <v>0</v>
      </c>
      <c r="H32" s="176">
        <f t="shared" si="2"/>
        <v>0</v>
      </c>
      <c r="I32" s="176">
        <f t="shared" si="2"/>
        <v>0</v>
      </c>
      <c r="J32" s="176">
        <f t="shared" si="2"/>
        <v>0</v>
      </c>
      <c r="K32" s="176">
        <f t="shared" si="2"/>
        <v>0</v>
      </c>
      <c r="L32" s="176">
        <f t="shared" si="2"/>
        <v>575266</v>
      </c>
      <c r="M32" s="176">
        <f t="shared" si="2"/>
        <v>279172</v>
      </c>
      <c r="N32" s="177">
        <f t="shared" si="2"/>
        <v>637551</v>
      </c>
      <c r="O32" s="151"/>
    </row>
    <row r="33" spans="1:14" s="157" customFormat="1" ht="25.5" customHeight="1">
      <c r="A33" s="592">
        <v>26</v>
      </c>
      <c r="B33" s="158">
        <v>10</v>
      </c>
      <c r="C33" s="159"/>
      <c r="D33" s="179" t="s">
        <v>705</v>
      </c>
      <c r="E33" s="161">
        <v>50524</v>
      </c>
      <c r="F33" s="161"/>
      <c r="G33" s="161"/>
      <c r="H33" s="161"/>
      <c r="I33" s="161"/>
      <c r="J33" s="161"/>
      <c r="K33" s="161"/>
      <c r="L33" s="161">
        <v>128146</v>
      </c>
      <c r="M33" s="162"/>
      <c r="N33" s="163">
        <f>SUM(E33:L33)</f>
        <v>178670</v>
      </c>
    </row>
    <row r="34" spans="1:15" ht="30" customHeight="1">
      <c r="A34" s="592">
        <v>27</v>
      </c>
      <c r="B34" s="164"/>
      <c r="C34" s="155">
        <v>1</v>
      </c>
      <c r="D34" s="126" t="s">
        <v>310</v>
      </c>
      <c r="E34" s="154"/>
      <c r="F34" s="154"/>
      <c r="G34" s="154"/>
      <c r="H34" s="154"/>
      <c r="I34" s="154"/>
      <c r="J34" s="154"/>
      <c r="K34" s="154"/>
      <c r="L34" s="154"/>
      <c r="M34" s="166"/>
      <c r="N34" s="167">
        <f aca="true" t="shared" si="3" ref="N34:N46">SUM(E34:L34)</f>
        <v>0</v>
      </c>
      <c r="O34" s="151"/>
    </row>
    <row r="35" spans="1:14" s="157" customFormat="1" ht="21" customHeight="1">
      <c r="A35" s="592">
        <v>28</v>
      </c>
      <c r="B35" s="158">
        <v>11</v>
      </c>
      <c r="C35" s="159"/>
      <c r="D35" s="179" t="s">
        <v>90</v>
      </c>
      <c r="E35" s="161">
        <v>7117</v>
      </c>
      <c r="F35" s="161">
        <v>8350</v>
      </c>
      <c r="G35" s="161"/>
      <c r="H35" s="161"/>
      <c r="I35" s="161"/>
      <c r="J35" s="161"/>
      <c r="K35" s="161"/>
      <c r="L35" s="161">
        <v>74982</v>
      </c>
      <c r="M35" s="162"/>
      <c r="N35" s="163">
        <f t="shared" si="3"/>
        <v>90449</v>
      </c>
    </row>
    <row r="36" spans="1:15" ht="30" customHeight="1">
      <c r="A36" s="592">
        <v>29</v>
      </c>
      <c r="B36" s="164"/>
      <c r="C36" s="155">
        <v>1</v>
      </c>
      <c r="D36" s="126" t="s">
        <v>310</v>
      </c>
      <c r="E36" s="154"/>
      <c r="F36" s="154"/>
      <c r="G36" s="154"/>
      <c r="H36" s="154"/>
      <c r="I36" s="154"/>
      <c r="J36" s="154"/>
      <c r="K36" s="154"/>
      <c r="L36" s="154"/>
      <c r="M36" s="166"/>
      <c r="N36" s="167">
        <f t="shared" si="3"/>
        <v>0</v>
      </c>
      <c r="O36" s="151"/>
    </row>
    <row r="37" spans="1:14" s="157" customFormat="1" ht="21" customHeight="1">
      <c r="A37" s="592">
        <v>30</v>
      </c>
      <c r="B37" s="158">
        <v>12</v>
      </c>
      <c r="C37" s="159"/>
      <c r="D37" s="179" t="s">
        <v>91</v>
      </c>
      <c r="E37" s="161">
        <v>23200</v>
      </c>
      <c r="F37" s="161"/>
      <c r="G37" s="161"/>
      <c r="H37" s="161"/>
      <c r="I37" s="161"/>
      <c r="J37" s="161"/>
      <c r="K37" s="161"/>
      <c r="L37" s="161">
        <v>346686</v>
      </c>
      <c r="M37" s="162">
        <v>277697</v>
      </c>
      <c r="N37" s="163">
        <f t="shared" si="3"/>
        <v>369886</v>
      </c>
    </row>
    <row r="38" spans="1:15" ht="30" customHeight="1">
      <c r="A38" s="592">
        <v>31</v>
      </c>
      <c r="B38" s="164"/>
      <c r="C38" s="155">
        <v>1</v>
      </c>
      <c r="D38" s="126" t="s">
        <v>311</v>
      </c>
      <c r="E38" s="154"/>
      <c r="F38" s="154"/>
      <c r="G38" s="154"/>
      <c r="H38" s="154"/>
      <c r="I38" s="154"/>
      <c r="J38" s="154"/>
      <c r="K38" s="154"/>
      <c r="L38" s="154"/>
      <c r="M38" s="166"/>
      <c r="N38" s="167">
        <f t="shared" si="3"/>
        <v>0</v>
      </c>
      <c r="O38" s="151"/>
    </row>
    <row r="39" spans="1:15" ht="16.5">
      <c r="A39" s="592">
        <v>32</v>
      </c>
      <c r="B39" s="164"/>
      <c r="C39" s="155">
        <v>2</v>
      </c>
      <c r="D39" s="171" t="s">
        <v>302</v>
      </c>
      <c r="E39" s="154"/>
      <c r="F39" s="154">
        <v>449</v>
      </c>
      <c r="G39" s="154"/>
      <c r="H39" s="154"/>
      <c r="I39" s="154"/>
      <c r="J39" s="154"/>
      <c r="K39" s="154"/>
      <c r="L39" s="154"/>
      <c r="M39" s="166"/>
      <c r="N39" s="167">
        <f t="shared" si="3"/>
        <v>449</v>
      </c>
      <c r="O39" s="151"/>
    </row>
    <row r="40" spans="1:14" s="157" customFormat="1" ht="21" customHeight="1">
      <c r="A40" s="592">
        <v>33</v>
      </c>
      <c r="B40" s="158">
        <v>13</v>
      </c>
      <c r="C40" s="159"/>
      <c r="D40" s="179" t="s">
        <v>120</v>
      </c>
      <c r="E40" s="161">
        <v>70670</v>
      </c>
      <c r="F40" s="161"/>
      <c r="G40" s="161"/>
      <c r="H40" s="161"/>
      <c r="I40" s="161"/>
      <c r="J40" s="161"/>
      <c r="K40" s="161"/>
      <c r="L40" s="161">
        <v>120730</v>
      </c>
      <c r="M40" s="162">
        <v>112700</v>
      </c>
      <c r="N40" s="163">
        <f t="shared" si="3"/>
        <v>191400</v>
      </c>
    </row>
    <row r="41" spans="1:15" ht="30" customHeight="1">
      <c r="A41" s="203">
        <v>34</v>
      </c>
      <c r="B41" s="164"/>
      <c r="C41" s="155">
        <v>1</v>
      </c>
      <c r="D41" s="126" t="s">
        <v>312</v>
      </c>
      <c r="E41" s="181"/>
      <c r="F41" s="181"/>
      <c r="G41" s="181"/>
      <c r="H41" s="181"/>
      <c r="I41" s="181"/>
      <c r="J41" s="181"/>
      <c r="K41" s="154"/>
      <c r="L41" s="154"/>
      <c r="M41" s="166"/>
      <c r="N41" s="167">
        <f t="shared" si="3"/>
        <v>0</v>
      </c>
      <c r="O41" s="151"/>
    </row>
    <row r="42" spans="1:14" s="168" customFormat="1" ht="21" customHeight="1">
      <c r="A42" s="592">
        <v>35</v>
      </c>
      <c r="B42" s="169"/>
      <c r="C42" s="170">
        <v>2</v>
      </c>
      <c r="D42" s="171" t="s">
        <v>302</v>
      </c>
      <c r="E42" s="172"/>
      <c r="F42" s="172">
        <v>30999</v>
      </c>
      <c r="G42" s="172"/>
      <c r="H42" s="172"/>
      <c r="I42" s="172"/>
      <c r="J42" s="172"/>
      <c r="K42" s="172"/>
      <c r="L42" s="172"/>
      <c r="M42" s="173"/>
      <c r="N42" s="174">
        <f t="shared" si="3"/>
        <v>30999</v>
      </c>
    </row>
    <row r="43" spans="1:14" s="157" customFormat="1" ht="33.75" customHeight="1">
      <c r="A43" s="592">
        <v>36</v>
      </c>
      <c r="B43" s="158">
        <v>14</v>
      </c>
      <c r="C43" s="159"/>
      <c r="D43" s="179" t="s">
        <v>264</v>
      </c>
      <c r="E43" s="161">
        <v>30926</v>
      </c>
      <c r="F43" s="161">
        <v>2250</v>
      </c>
      <c r="G43" s="161">
        <v>5000</v>
      </c>
      <c r="H43" s="161"/>
      <c r="I43" s="161"/>
      <c r="J43" s="161"/>
      <c r="K43" s="161"/>
      <c r="L43" s="161">
        <v>60550</v>
      </c>
      <c r="M43" s="162">
        <v>44300</v>
      </c>
      <c r="N43" s="163">
        <f t="shared" si="3"/>
        <v>98726</v>
      </c>
    </row>
    <row r="44" spans="1:14" s="168" customFormat="1" ht="21" customHeight="1">
      <c r="A44" s="592">
        <v>37</v>
      </c>
      <c r="B44" s="169"/>
      <c r="C44" s="170">
        <v>1</v>
      </c>
      <c r="D44" s="171" t="s">
        <v>302</v>
      </c>
      <c r="E44" s="172"/>
      <c r="F44" s="172">
        <v>360</v>
      </c>
      <c r="G44" s="172"/>
      <c r="H44" s="172"/>
      <c r="I44" s="172"/>
      <c r="J44" s="172"/>
      <c r="K44" s="172"/>
      <c r="L44" s="172"/>
      <c r="M44" s="173"/>
      <c r="N44" s="174">
        <f t="shared" si="3"/>
        <v>360</v>
      </c>
    </row>
    <row r="45" spans="1:14" s="157" customFormat="1" ht="21" customHeight="1">
      <c r="A45" s="592">
        <v>38</v>
      </c>
      <c r="B45" s="158">
        <v>15</v>
      </c>
      <c r="C45" s="159"/>
      <c r="D45" s="179" t="s">
        <v>313</v>
      </c>
      <c r="E45" s="161">
        <v>203045</v>
      </c>
      <c r="F45" s="161">
        <v>13000</v>
      </c>
      <c r="G45" s="161">
        <v>80000</v>
      </c>
      <c r="H45" s="161"/>
      <c r="I45" s="161"/>
      <c r="J45" s="161"/>
      <c r="K45" s="161"/>
      <c r="L45" s="161">
        <v>397682</v>
      </c>
      <c r="M45" s="162">
        <v>250800</v>
      </c>
      <c r="N45" s="163">
        <f t="shared" si="3"/>
        <v>693727</v>
      </c>
    </row>
    <row r="46" spans="1:14" s="168" customFormat="1" ht="21" customHeight="1">
      <c r="A46" s="592">
        <v>39</v>
      </c>
      <c r="B46" s="169"/>
      <c r="C46" s="170">
        <v>1</v>
      </c>
      <c r="D46" s="171" t="s">
        <v>302</v>
      </c>
      <c r="E46" s="172"/>
      <c r="F46" s="172"/>
      <c r="G46" s="172"/>
      <c r="H46" s="172"/>
      <c r="I46" s="172"/>
      <c r="J46" s="172"/>
      <c r="K46" s="172"/>
      <c r="L46" s="172"/>
      <c r="M46" s="173"/>
      <c r="N46" s="174">
        <f t="shared" si="3"/>
        <v>0</v>
      </c>
    </row>
    <row r="47" spans="1:15" s="152" customFormat="1" ht="33" customHeight="1">
      <c r="A47" s="203">
        <v>40</v>
      </c>
      <c r="B47" s="175"/>
      <c r="C47" s="176"/>
      <c r="D47" s="176" t="s">
        <v>314</v>
      </c>
      <c r="E47" s="176">
        <f>SUM(E33:E46)</f>
        <v>385482</v>
      </c>
      <c r="F47" s="176">
        <f aca="true" t="shared" si="4" ref="F47:N47">SUM(F33:F46)</f>
        <v>55408</v>
      </c>
      <c r="G47" s="176">
        <f t="shared" si="4"/>
        <v>85000</v>
      </c>
      <c r="H47" s="176">
        <f t="shared" si="4"/>
        <v>0</v>
      </c>
      <c r="I47" s="176">
        <f t="shared" si="4"/>
        <v>0</v>
      </c>
      <c r="J47" s="176">
        <f t="shared" si="4"/>
        <v>0</v>
      </c>
      <c r="K47" s="176">
        <f t="shared" si="4"/>
        <v>0</v>
      </c>
      <c r="L47" s="176">
        <f t="shared" si="4"/>
        <v>1128776</v>
      </c>
      <c r="M47" s="176">
        <f t="shared" si="4"/>
        <v>685497</v>
      </c>
      <c r="N47" s="177">
        <f t="shared" si="4"/>
        <v>1654666</v>
      </c>
      <c r="O47" s="151"/>
    </row>
    <row r="48" spans="1:14" s="178" customFormat="1" ht="33" customHeight="1" thickBot="1">
      <c r="A48" s="203">
        <v>41</v>
      </c>
      <c r="B48" s="164">
        <v>16</v>
      </c>
      <c r="C48" s="155"/>
      <c r="D48" s="182" t="s">
        <v>571</v>
      </c>
      <c r="E48" s="183">
        <v>345110</v>
      </c>
      <c r="F48" s="183"/>
      <c r="G48" s="183"/>
      <c r="H48" s="183"/>
      <c r="I48" s="183"/>
      <c r="J48" s="183"/>
      <c r="K48" s="183"/>
      <c r="L48" s="183">
        <v>784631</v>
      </c>
      <c r="M48" s="184">
        <v>158066</v>
      </c>
      <c r="N48" s="167">
        <f>SUM(E48:L48)</f>
        <v>1129741</v>
      </c>
    </row>
    <row r="49" spans="1:17" ht="33" customHeight="1" thickBot="1">
      <c r="A49" s="203">
        <v>42</v>
      </c>
      <c r="B49" s="185"/>
      <c r="C49" s="1138" t="s">
        <v>315</v>
      </c>
      <c r="D49" s="1138"/>
      <c r="E49" s="186">
        <f aca="true" t="shared" si="5" ref="E49:N49">SUM(E26,E32,E47,E48)</f>
        <v>876735</v>
      </c>
      <c r="F49" s="186">
        <f t="shared" si="5"/>
        <v>57009</v>
      </c>
      <c r="G49" s="186">
        <f t="shared" si="5"/>
        <v>85000</v>
      </c>
      <c r="H49" s="186">
        <f t="shared" si="5"/>
        <v>0</v>
      </c>
      <c r="I49" s="186">
        <f t="shared" si="5"/>
        <v>0</v>
      </c>
      <c r="J49" s="186">
        <f t="shared" si="5"/>
        <v>0</v>
      </c>
      <c r="K49" s="186">
        <f t="shared" si="5"/>
        <v>0</v>
      </c>
      <c r="L49" s="186">
        <f t="shared" si="5"/>
        <v>3907648</v>
      </c>
      <c r="M49" s="187">
        <f t="shared" si="5"/>
        <v>2345000</v>
      </c>
      <c r="N49" s="188">
        <f t="shared" si="5"/>
        <v>4926392</v>
      </c>
      <c r="O49" s="151"/>
      <c r="P49" s="151"/>
      <c r="Q49" s="151"/>
    </row>
    <row r="50" spans="1:14" s="151" customFormat="1" ht="33" customHeight="1">
      <c r="A50" s="203">
        <v>43</v>
      </c>
      <c r="B50" s="164">
        <v>17</v>
      </c>
      <c r="C50" s="155"/>
      <c r="D50" s="1140" t="s">
        <v>337</v>
      </c>
      <c r="E50" s="1140"/>
      <c r="F50" s="1140"/>
      <c r="G50" s="154"/>
      <c r="H50" s="154"/>
      <c r="I50" s="154"/>
      <c r="J50" s="154"/>
      <c r="K50" s="154"/>
      <c r="L50" s="154">
        <v>1366932</v>
      </c>
      <c r="M50" s="166"/>
      <c r="N50" s="167">
        <f>SUM(E50:L50)</f>
        <v>1366932</v>
      </c>
    </row>
    <row r="51" spans="1:15" s="152" customFormat="1" ht="33" customHeight="1" thickBot="1">
      <c r="A51" s="203">
        <v>44</v>
      </c>
      <c r="B51" s="175"/>
      <c r="C51" s="176"/>
      <c r="D51" s="176" t="s">
        <v>316</v>
      </c>
      <c r="E51" s="176">
        <f aca="true" t="shared" si="6" ref="E51:N51">SUM(E50:E50)</f>
        <v>0</v>
      </c>
      <c r="F51" s="176">
        <f t="shared" si="6"/>
        <v>0</v>
      </c>
      <c r="G51" s="176">
        <f t="shared" si="6"/>
        <v>0</v>
      </c>
      <c r="H51" s="176">
        <f t="shared" si="6"/>
        <v>0</v>
      </c>
      <c r="I51" s="176">
        <f t="shared" si="6"/>
        <v>0</v>
      </c>
      <c r="J51" s="176">
        <f t="shared" si="6"/>
        <v>0</v>
      </c>
      <c r="K51" s="176">
        <f t="shared" si="6"/>
        <v>0</v>
      </c>
      <c r="L51" s="176">
        <f t="shared" si="6"/>
        <v>1366932</v>
      </c>
      <c r="M51" s="176">
        <f t="shared" si="6"/>
        <v>0</v>
      </c>
      <c r="N51" s="177">
        <f t="shared" si="6"/>
        <v>1366932</v>
      </c>
      <c r="O51" s="151"/>
    </row>
    <row r="52" spans="1:17" ht="33" customHeight="1" thickBot="1">
      <c r="A52" s="203">
        <v>45</v>
      </c>
      <c r="B52" s="185"/>
      <c r="C52" s="1138" t="s">
        <v>58</v>
      </c>
      <c r="D52" s="1138"/>
      <c r="E52" s="186">
        <f aca="true" t="shared" si="7" ref="E52:N52">SUM(E49,E51)</f>
        <v>876735</v>
      </c>
      <c r="F52" s="186">
        <f t="shared" si="7"/>
        <v>57009</v>
      </c>
      <c r="G52" s="186">
        <f t="shared" si="7"/>
        <v>85000</v>
      </c>
      <c r="H52" s="186">
        <f t="shared" si="7"/>
        <v>0</v>
      </c>
      <c r="I52" s="186">
        <f t="shared" si="7"/>
        <v>0</v>
      </c>
      <c r="J52" s="186">
        <f t="shared" si="7"/>
        <v>0</v>
      </c>
      <c r="K52" s="186">
        <f t="shared" si="7"/>
        <v>0</v>
      </c>
      <c r="L52" s="186">
        <f t="shared" si="7"/>
        <v>5274580</v>
      </c>
      <c r="M52" s="187">
        <f t="shared" si="7"/>
        <v>2345000</v>
      </c>
      <c r="N52" s="188">
        <f t="shared" si="7"/>
        <v>6293324</v>
      </c>
      <c r="O52" s="151"/>
      <c r="P52" s="151"/>
      <c r="Q52" s="151"/>
    </row>
    <row r="53" spans="1:17" ht="16.5" hidden="1">
      <c r="A53" s="203">
        <v>32</v>
      </c>
      <c r="B53" s="164"/>
      <c r="C53" s="155">
        <v>7</v>
      </c>
      <c r="D53" s="165" t="s">
        <v>86</v>
      </c>
      <c r="E53" s="154"/>
      <c r="F53" s="154"/>
      <c r="G53" s="154"/>
      <c r="H53" s="154"/>
      <c r="I53" s="154"/>
      <c r="J53" s="154"/>
      <c r="K53" s="151"/>
      <c r="L53" s="151"/>
      <c r="M53" s="152"/>
      <c r="N53" s="151"/>
      <c r="O53" s="151"/>
      <c r="P53" s="154"/>
      <c r="Q53" s="154"/>
    </row>
    <row r="54" spans="1:17" ht="16.5" hidden="1">
      <c r="A54" s="203">
        <v>33</v>
      </c>
      <c r="B54" s="164"/>
      <c r="C54" s="155">
        <v>8</v>
      </c>
      <c r="D54" s="165" t="s">
        <v>82</v>
      </c>
      <c r="E54" s="154"/>
      <c r="F54" s="154"/>
      <c r="G54" s="154"/>
      <c r="H54" s="154"/>
      <c r="I54" s="154"/>
      <c r="J54" s="154"/>
      <c r="K54" s="151"/>
      <c r="L54" s="151"/>
      <c r="M54" s="152"/>
      <c r="N54" s="151"/>
      <c r="O54" s="151"/>
      <c r="P54" s="154"/>
      <c r="Q54" s="154"/>
    </row>
    <row r="55" spans="1:17" ht="16.5" hidden="1">
      <c r="A55" s="203">
        <v>34</v>
      </c>
      <c r="B55" s="164"/>
      <c r="C55" s="155">
        <v>9</v>
      </c>
      <c r="D55" s="165" t="s">
        <v>81</v>
      </c>
      <c r="E55" s="154"/>
      <c r="F55" s="154"/>
      <c r="G55" s="154"/>
      <c r="H55" s="154"/>
      <c r="I55" s="154"/>
      <c r="J55" s="154"/>
      <c r="K55" s="151"/>
      <c r="L55" s="151"/>
      <c r="M55" s="152"/>
      <c r="N55" s="151"/>
      <c r="O55" s="151"/>
      <c r="P55" s="154"/>
      <c r="Q55" s="154"/>
    </row>
    <row r="56" spans="1:17" ht="16.5" hidden="1">
      <c r="A56" s="203">
        <v>35</v>
      </c>
      <c r="B56" s="164"/>
      <c r="C56" s="155">
        <v>10</v>
      </c>
      <c r="D56" s="165" t="s">
        <v>83</v>
      </c>
      <c r="E56" s="154"/>
      <c r="F56" s="154"/>
      <c r="G56" s="154"/>
      <c r="H56" s="154"/>
      <c r="I56" s="154"/>
      <c r="J56" s="154"/>
      <c r="K56" s="151"/>
      <c r="L56" s="151"/>
      <c r="M56" s="152"/>
      <c r="N56" s="151"/>
      <c r="O56" s="151"/>
      <c r="P56" s="154"/>
      <c r="Q56" s="154"/>
    </row>
    <row r="57" spans="1:17" ht="16.5" hidden="1">
      <c r="A57" s="203">
        <v>36</v>
      </c>
      <c r="B57" s="164"/>
      <c r="C57" s="155">
        <v>11</v>
      </c>
      <c r="D57" s="165" t="s">
        <v>317</v>
      </c>
      <c r="E57" s="154"/>
      <c r="F57" s="154"/>
      <c r="G57" s="154"/>
      <c r="H57" s="154"/>
      <c r="I57" s="154"/>
      <c r="J57" s="154"/>
      <c r="K57" s="151"/>
      <c r="L57" s="151"/>
      <c r="M57" s="152"/>
      <c r="N57" s="151"/>
      <c r="O57" s="151"/>
      <c r="P57" s="154"/>
      <c r="Q57" s="154"/>
    </row>
    <row r="58" spans="1:17" s="152" customFormat="1" ht="16.5" hidden="1">
      <c r="A58" s="203">
        <v>37</v>
      </c>
      <c r="B58" s="175"/>
      <c r="C58" s="155"/>
      <c r="D58" s="189" t="s">
        <v>318</v>
      </c>
      <c r="E58" s="166"/>
      <c r="F58" s="166"/>
      <c r="G58" s="166"/>
      <c r="H58" s="166"/>
      <c r="I58" s="166"/>
      <c r="J58" s="166"/>
      <c r="L58" s="151"/>
      <c r="N58" s="151"/>
      <c r="O58" s="151"/>
      <c r="P58" s="166"/>
      <c r="Q58" s="166"/>
    </row>
    <row r="59" spans="1:17" ht="16.5" hidden="1">
      <c r="A59" s="203">
        <v>38</v>
      </c>
      <c r="B59" s="164"/>
      <c r="C59" s="155">
        <v>12</v>
      </c>
      <c r="D59" s="165" t="s">
        <v>84</v>
      </c>
      <c r="E59" s="154"/>
      <c r="F59" s="154"/>
      <c r="G59" s="154"/>
      <c r="H59" s="154"/>
      <c r="I59" s="154"/>
      <c r="J59" s="154"/>
      <c r="K59" s="151"/>
      <c r="L59" s="151"/>
      <c r="M59" s="152"/>
      <c r="N59" s="151"/>
      <c r="O59" s="151"/>
      <c r="P59" s="154"/>
      <c r="Q59" s="154"/>
    </row>
    <row r="60" spans="1:17" ht="16.5" hidden="1">
      <c r="A60" s="203">
        <v>39</v>
      </c>
      <c r="B60" s="164"/>
      <c r="C60" s="155">
        <v>13</v>
      </c>
      <c r="D60" s="181" t="s">
        <v>319</v>
      </c>
      <c r="E60" s="154"/>
      <c r="F60" s="154"/>
      <c r="G60" s="154"/>
      <c r="H60" s="154"/>
      <c r="I60" s="154"/>
      <c r="J60" s="154"/>
      <c r="K60" s="151"/>
      <c r="L60" s="151"/>
      <c r="M60" s="152"/>
      <c r="N60" s="151"/>
      <c r="O60" s="151"/>
      <c r="P60" s="154"/>
      <c r="Q60" s="154"/>
    </row>
    <row r="61" spans="1:17" ht="16.5" hidden="1">
      <c r="A61" s="203">
        <v>40</v>
      </c>
      <c r="B61" s="164"/>
      <c r="C61" s="155">
        <v>14</v>
      </c>
      <c r="D61" s="165" t="s">
        <v>87</v>
      </c>
      <c r="E61" s="154"/>
      <c r="F61" s="154"/>
      <c r="G61" s="154"/>
      <c r="H61" s="154"/>
      <c r="I61" s="154"/>
      <c r="J61" s="154"/>
      <c r="K61" s="151"/>
      <c r="L61" s="151"/>
      <c r="M61" s="152"/>
      <c r="N61" s="151"/>
      <c r="O61" s="151"/>
      <c r="P61" s="154"/>
      <c r="Q61" s="154"/>
    </row>
    <row r="62" spans="1:17" ht="16.5" hidden="1">
      <c r="A62" s="203">
        <v>41</v>
      </c>
      <c r="B62" s="164"/>
      <c r="C62" s="155">
        <v>15</v>
      </c>
      <c r="D62" s="181" t="s">
        <v>320</v>
      </c>
      <c r="E62" s="154"/>
      <c r="F62" s="154"/>
      <c r="G62" s="154"/>
      <c r="H62" s="154"/>
      <c r="I62" s="154"/>
      <c r="J62" s="154"/>
      <c r="K62" s="151"/>
      <c r="L62" s="151"/>
      <c r="M62" s="152"/>
      <c r="N62" s="151"/>
      <c r="O62" s="151"/>
      <c r="P62" s="154"/>
      <c r="Q62" s="154"/>
    </row>
    <row r="63" spans="1:17" ht="16.5" hidden="1">
      <c r="A63" s="203">
        <v>42</v>
      </c>
      <c r="B63" s="164"/>
      <c r="C63" s="155">
        <v>16</v>
      </c>
      <c r="D63" s="181" t="s">
        <v>321</v>
      </c>
      <c r="E63" s="154"/>
      <c r="F63" s="154"/>
      <c r="G63" s="154"/>
      <c r="H63" s="154"/>
      <c r="I63" s="154"/>
      <c r="J63" s="154"/>
      <c r="K63" s="151"/>
      <c r="L63" s="151"/>
      <c r="M63" s="152"/>
      <c r="N63" s="151"/>
      <c r="O63" s="151"/>
      <c r="P63" s="154"/>
      <c r="Q63" s="154"/>
    </row>
    <row r="64" spans="1:17" ht="16.5" hidden="1">
      <c r="A64" s="203">
        <v>43</v>
      </c>
      <c r="B64" s="164"/>
      <c r="C64" s="155">
        <v>17</v>
      </c>
      <c r="D64" s="165" t="s">
        <v>85</v>
      </c>
      <c r="E64" s="154"/>
      <c r="F64" s="154"/>
      <c r="G64" s="154"/>
      <c r="H64" s="154"/>
      <c r="I64" s="154"/>
      <c r="J64" s="154"/>
      <c r="K64" s="151"/>
      <c r="L64" s="151"/>
      <c r="M64" s="152"/>
      <c r="N64" s="151"/>
      <c r="O64" s="151"/>
      <c r="P64" s="154"/>
      <c r="Q64" s="154"/>
    </row>
    <row r="65" spans="1:17" s="152" customFormat="1" ht="30" customHeight="1" hidden="1">
      <c r="A65" s="203">
        <v>44</v>
      </c>
      <c r="B65" s="175"/>
      <c r="C65" s="176"/>
      <c r="D65" s="176" t="s">
        <v>322</v>
      </c>
      <c r="E65" s="166"/>
      <c r="F65" s="166"/>
      <c r="G65" s="166"/>
      <c r="H65" s="166"/>
      <c r="I65" s="166"/>
      <c r="J65" s="166"/>
      <c r="L65" s="151"/>
      <c r="N65" s="151"/>
      <c r="O65" s="151"/>
      <c r="P65" s="166"/>
      <c r="Q65" s="166"/>
    </row>
    <row r="66" spans="1:17" ht="24.75" customHeight="1" hidden="1">
      <c r="A66" s="203">
        <v>45</v>
      </c>
      <c r="B66" s="164"/>
      <c r="C66" s="155">
        <v>18</v>
      </c>
      <c r="D66" s="165" t="s">
        <v>323</v>
      </c>
      <c r="E66" s="154"/>
      <c r="F66" s="154"/>
      <c r="G66" s="154"/>
      <c r="H66" s="154"/>
      <c r="I66" s="154"/>
      <c r="J66" s="154"/>
      <c r="K66" s="151"/>
      <c r="L66" s="151"/>
      <c r="M66" s="152"/>
      <c r="N66" s="151"/>
      <c r="O66" s="151"/>
      <c r="P66" s="154"/>
      <c r="Q66" s="154"/>
    </row>
    <row r="67" spans="1:17" ht="30" customHeight="1" hidden="1">
      <c r="A67" s="203">
        <v>46</v>
      </c>
      <c r="B67" s="190"/>
      <c r="C67" s="191">
        <v>23</v>
      </c>
      <c r="D67" s="192" t="s">
        <v>324</v>
      </c>
      <c r="E67" s="154"/>
      <c r="F67" s="154"/>
      <c r="G67" s="154"/>
      <c r="H67" s="154"/>
      <c r="I67" s="154"/>
      <c r="J67" s="154"/>
      <c r="K67" s="151"/>
      <c r="L67" s="151"/>
      <c r="M67" s="152"/>
      <c r="N67" s="151"/>
      <c r="O67" s="151"/>
      <c r="P67" s="154"/>
      <c r="Q67" s="154"/>
    </row>
    <row r="68" spans="1:17" ht="30" customHeight="1" hidden="1">
      <c r="A68" s="203">
        <v>47</v>
      </c>
      <c r="B68" s="164"/>
      <c r="C68" s="1139" t="s">
        <v>325</v>
      </c>
      <c r="D68" s="1139"/>
      <c r="E68" s="154"/>
      <c r="F68" s="154"/>
      <c r="G68" s="154"/>
      <c r="H68" s="154"/>
      <c r="I68" s="154"/>
      <c r="J68" s="154"/>
      <c r="K68" s="151"/>
      <c r="L68" s="151"/>
      <c r="M68" s="152"/>
      <c r="N68" s="151"/>
      <c r="O68" s="151"/>
      <c r="P68" s="154"/>
      <c r="Q68" s="154"/>
    </row>
    <row r="69" spans="1:17" ht="16.5" hidden="1">
      <c r="A69" s="203">
        <v>48</v>
      </c>
      <c r="B69" s="164">
        <v>2</v>
      </c>
      <c r="C69" s="193"/>
      <c r="D69" s="165" t="s">
        <v>326</v>
      </c>
      <c r="E69" s="154"/>
      <c r="F69" s="154"/>
      <c r="G69" s="154"/>
      <c r="H69" s="154"/>
      <c r="I69" s="154"/>
      <c r="J69" s="154"/>
      <c r="K69" s="151"/>
      <c r="L69" s="151"/>
      <c r="M69" s="152"/>
      <c r="N69" s="151"/>
      <c r="O69" s="151"/>
      <c r="P69" s="154"/>
      <c r="Q69" s="154"/>
    </row>
    <row r="70" spans="1:17" ht="16.5" hidden="1">
      <c r="A70" s="203">
        <v>49</v>
      </c>
      <c r="B70" s="164">
        <v>3</v>
      </c>
      <c r="C70" s="193"/>
      <c r="D70" s="165" t="s">
        <v>88</v>
      </c>
      <c r="E70" s="154"/>
      <c r="F70" s="154"/>
      <c r="G70" s="154"/>
      <c r="H70" s="154"/>
      <c r="I70" s="154"/>
      <c r="J70" s="154"/>
      <c r="K70" s="151"/>
      <c r="L70" s="151"/>
      <c r="M70" s="152"/>
      <c r="N70" s="151"/>
      <c r="O70" s="151"/>
      <c r="P70" s="154"/>
      <c r="Q70" s="154"/>
    </row>
    <row r="71" spans="1:17" ht="16.5" hidden="1">
      <c r="A71" s="203">
        <v>50</v>
      </c>
      <c r="B71" s="164">
        <v>4</v>
      </c>
      <c r="C71" s="193"/>
      <c r="D71" s="165" t="s">
        <v>89</v>
      </c>
      <c r="E71" s="154"/>
      <c r="F71" s="154"/>
      <c r="G71" s="154"/>
      <c r="H71" s="154"/>
      <c r="I71" s="154"/>
      <c r="J71" s="154"/>
      <c r="K71" s="151"/>
      <c r="L71" s="151"/>
      <c r="M71" s="152"/>
      <c r="N71" s="151"/>
      <c r="O71" s="151"/>
      <c r="P71" s="154"/>
      <c r="Q71" s="154"/>
    </row>
    <row r="72" spans="1:17" ht="30" hidden="1">
      <c r="A72" s="203">
        <v>51</v>
      </c>
      <c r="B72" s="164">
        <v>5</v>
      </c>
      <c r="C72" s="193"/>
      <c r="D72" s="181" t="s">
        <v>327</v>
      </c>
      <c r="E72" s="154"/>
      <c r="F72" s="154"/>
      <c r="G72" s="154"/>
      <c r="H72" s="154"/>
      <c r="I72" s="154"/>
      <c r="J72" s="154"/>
      <c r="K72" s="151"/>
      <c r="L72" s="151"/>
      <c r="M72" s="152"/>
      <c r="N72" s="151"/>
      <c r="O72" s="151"/>
      <c r="P72" s="154"/>
      <c r="Q72" s="154"/>
    </row>
    <row r="73" spans="1:17" ht="16.5" hidden="1">
      <c r="A73" s="203">
        <v>52</v>
      </c>
      <c r="B73" s="164">
        <v>6</v>
      </c>
      <c r="C73" s="193"/>
      <c r="D73" s="165" t="s">
        <v>328</v>
      </c>
      <c r="E73" s="154"/>
      <c r="F73" s="154"/>
      <c r="G73" s="154"/>
      <c r="H73" s="154"/>
      <c r="I73" s="154"/>
      <c r="J73" s="154"/>
      <c r="K73" s="151"/>
      <c r="L73" s="151"/>
      <c r="M73" s="152"/>
      <c r="N73" s="151"/>
      <c r="O73" s="151"/>
      <c r="P73" s="154"/>
      <c r="Q73" s="154"/>
    </row>
    <row r="74" spans="1:17" ht="30" customHeight="1" hidden="1">
      <c r="A74" s="203">
        <v>53</v>
      </c>
      <c r="B74" s="164">
        <v>7</v>
      </c>
      <c r="C74" s="194" t="s">
        <v>329</v>
      </c>
      <c r="D74" s="154"/>
      <c r="E74" s="154"/>
      <c r="F74" s="154"/>
      <c r="G74" s="154"/>
      <c r="H74" s="154"/>
      <c r="I74" s="154"/>
      <c r="J74" s="154"/>
      <c r="K74" s="151"/>
      <c r="L74" s="151"/>
      <c r="M74" s="152"/>
      <c r="N74" s="151"/>
      <c r="O74" s="151"/>
      <c r="P74" s="154"/>
      <c r="Q74" s="154"/>
    </row>
    <row r="75" spans="1:17" ht="16.5" hidden="1">
      <c r="A75" s="203">
        <v>54</v>
      </c>
      <c r="B75" s="164"/>
      <c r="C75" s="155">
        <v>1</v>
      </c>
      <c r="D75" s="165" t="s">
        <v>330</v>
      </c>
      <c r="E75" s="154"/>
      <c r="F75" s="154"/>
      <c r="G75" s="154"/>
      <c r="H75" s="154"/>
      <c r="I75" s="154"/>
      <c r="J75" s="154"/>
      <c r="K75" s="151"/>
      <c r="L75" s="151"/>
      <c r="M75" s="152"/>
      <c r="N75" s="151"/>
      <c r="O75" s="151"/>
      <c r="P75" s="154"/>
      <c r="Q75" s="154"/>
    </row>
    <row r="76" spans="1:17" ht="30" hidden="1">
      <c r="A76" s="203">
        <v>55</v>
      </c>
      <c r="B76" s="164"/>
      <c r="C76" s="155">
        <v>2</v>
      </c>
      <c r="D76" s="181" t="s">
        <v>331</v>
      </c>
      <c r="E76" s="154"/>
      <c r="F76" s="154"/>
      <c r="G76" s="154"/>
      <c r="H76" s="154"/>
      <c r="I76" s="154"/>
      <c r="J76" s="154"/>
      <c r="K76" s="151"/>
      <c r="L76" s="151"/>
      <c r="M76" s="152"/>
      <c r="N76" s="151"/>
      <c r="O76" s="151"/>
      <c r="P76" s="154"/>
      <c r="Q76" s="154"/>
    </row>
    <row r="77" spans="1:17" ht="16.5" hidden="1">
      <c r="A77" s="203">
        <v>56</v>
      </c>
      <c r="B77" s="164"/>
      <c r="C77" s="155">
        <v>3</v>
      </c>
      <c r="D77" s="181" t="s">
        <v>332</v>
      </c>
      <c r="E77" s="154"/>
      <c r="F77" s="154"/>
      <c r="G77" s="154"/>
      <c r="H77" s="154"/>
      <c r="I77" s="154"/>
      <c r="J77" s="154"/>
      <c r="K77" s="151"/>
      <c r="L77" s="151"/>
      <c r="M77" s="152"/>
      <c r="N77" s="151"/>
      <c r="O77" s="151"/>
      <c r="P77" s="154"/>
      <c r="Q77" s="154"/>
    </row>
    <row r="78" spans="1:17" ht="30" hidden="1">
      <c r="A78" s="203">
        <v>57</v>
      </c>
      <c r="B78" s="164"/>
      <c r="C78" s="155">
        <v>4</v>
      </c>
      <c r="D78" s="181" t="s">
        <v>333</v>
      </c>
      <c r="E78" s="154"/>
      <c r="F78" s="154"/>
      <c r="G78" s="154"/>
      <c r="H78" s="154"/>
      <c r="I78" s="154"/>
      <c r="J78" s="154"/>
      <c r="K78" s="151"/>
      <c r="L78" s="151"/>
      <c r="M78" s="152"/>
      <c r="N78" s="151"/>
      <c r="O78" s="151"/>
      <c r="P78" s="154"/>
      <c r="Q78" s="154"/>
    </row>
    <row r="79" spans="1:17" ht="16.5" hidden="1">
      <c r="A79" s="203">
        <v>58</v>
      </c>
      <c r="B79" s="190"/>
      <c r="C79" s="191">
        <v>5</v>
      </c>
      <c r="D79" s="195" t="s">
        <v>334</v>
      </c>
      <c r="E79" s="154"/>
      <c r="F79" s="154"/>
      <c r="G79" s="154"/>
      <c r="H79" s="154"/>
      <c r="I79" s="154"/>
      <c r="J79" s="154"/>
      <c r="K79" s="151"/>
      <c r="L79" s="151"/>
      <c r="M79" s="152"/>
      <c r="N79" s="151"/>
      <c r="O79" s="151"/>
      <c r="P79" s="154"/>
      <c r="Q79" s="154"/>
    </row>
    <row r="80" spans="1:17" ht="30" customHeight="1" hidden="1" thickBot="1">
      <c r="A80" s="203">
        <v>59</v>
      </c>
      <c r="B80" s="196">
        <v>7</v>
      </c>
      <c r="C80" s="1135" t="s">
        <v>335</v>
      </c>
      <c r="D80" s="1135"/>
      <c r="E80" s="154"/>
      <c r="F80" s="154"/>
      <c r="G80" s="154"/>
      <c r="H80" s="154"/>
      <c r="I80" s="154"/>
      <c r="J80" s="154"/>
      <c r="K80" s="151"/>
      <c r="L80" s="151"/>
      <c r="M80" s="152"/>
      <c r="N80" s="151"/>
      <c r="O80" s="151"/>
      <c r="P80" s="154"/>
      <c r="Q80" s="154"/>
    </row>
    <row r="81" spans="1:17" ht="30" customHeight="1" hidden="1" thickBot="1">
      <c r="A81" s="203">
        <v>60</v>
      </c>
      <c r="B81" s="196"/>
      <c r="C81" s="1135" t="s">
        <v>336</v>
      </c>
      <c r="D81" s="1135"/>
      <c r="E81" s="154"/>
      <c r="F81" s="154"/>
      <c r="G81" s="154"/>
      <c r="H81" s="154"/>
      <c r="I81" s="154"/>
      <c r="J81" s="154"/>
      <c r="K81" s="151"/>
      <c r="L81" s="151"/>
      <c r="M81" s="152"/>
      <c r="N81" s="151"/>
      <c r="O81" s="151"/>
      <c r="P81" s="154"/>
      <c r="Q81" s="154"/>
    </row>
  </sheetData>
  <sheetProtection/>
  <mergeCells count="18">
    <mergeCell ref="C80:D80"/>
    <mergeCell ref="C81:D81"/>
    <mergeCell ref="L6:M6"/>
    <mergeCell ref="N6:N7"/>
    <mergeCell ref="C49:D49"/>
    <mergeCell ref="C52:D52"/>
    <mergeCell ref="C68:D68"/>
    <mergeCell ref="D50:F50"/>
    <mergeCell ref="B1:D1"/>
    <mergeCell ref="B2:N2"/>
    <mergeCell ref="B3:N3"/>
    <mergeCell ref="M4:N4"/>
    <mergeCell ref="B6:B7"/>
    <mergeCell ref="C6:C7"/>
    <mergeCell ref="D6:D7"/>
    <mergeCell ref="E6:G6"/>
    <mergeCell ref="H6:J6"/>
    <mergeCell ref="K6:K7"/>
  </mergeCells>
  <printOptions horizontalCentered="1"/>
  <pageMargins left="0.1968503937007874" right="0.1968503937007874" top="0.5905511811023623" bottom="0.5905511811023623" header="0.5118110236220472" footer="0.5118110236220472"/>
  <pageSetup fitToHeight="2"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J65"/>
  <sheetViews>
    <sheetView view="pageBreakPreview" zoomScaleSheetLayoutView="100" zoomScalePageLayoutView="0" workbookViewId="0" topLeftCell="A1">
      <selection activeCell="A1" sqref="A1"/>
    </sheetView>
  </sheetViews>
  <sheetFormatPr defaultColWidth="9.00390625" defaultRowHeight="12.75"/>
  <cols>
    <col min="1" max="1" width="3.625" style="644" customWidth="1"/>
    <col min="2" max="2" width="4.125" style="0" customWidth="1"/>
    <col min="3" max="3" width="5.625" style="0" bestFit="1" customWidth="1"/>
    <col min="4" max="4" width="50.625" style="0" customWidth="1"/>
    <col min="5" max="7" width="10.625" style="0" customWidth="1"/>
    <col min="8" max="8" width="15.625" style="0" customWidth="1"/>
  </cols>
  <sheetData>
    <row r="1" spans="1:8" ht="15" customHeight="1">
      <c r="A1" s="641"/>
      <c r="B1" s="1145" t="s">
        <v>855</v>
      </c>
      <c r="C1" s="1145"/>
      <c r="D1" s="1145"/>
      <c r="E1" s="197"/>
      <c r="F1" s="197"/>
      <c r="G1" s="198"/>
      <c r="H1" s="199"/>
    </row>
    <row r="2" spans="1:8" ht="24.75" customHeight="1">
      <c r="A2" s="202"/>
      <c r="B2" s="1146" t="s">
        <v>289</v>
      </c>
      <c r="C2" s="1146"/>
      <c r="D2" s="1146"/>
      <c r="E2" s="1146"/>
      <c r="F2" s="1146"/>
      <c r="G2" s="1146"/>
      <c r="H2" s="1146"/>
    </row>
    <row r="3" spans="1:8" ht="24.75" customHeight="1">
      <c r="A3" s="202"/>
      <c r="B3" s="1146" t="s">
        <v>569</v>
      </c>
      <c r="C3" s="1146"/>
      <c r="D3" s="1146"/>
      <c r="E3" s="1146"/>
      <c r="F3" s="1146"/>
      <c r="G3" s="1146"/>
      <c r="H3" s="1146"/>
    </row>
    <row r="4" spans="1:8" ht="15">
      <c r="A4" s="202"/>
      <c r="B4" s="200"/>
      <c r="C4" s="201"/>
      <c r="D4" s="201"/>
      <c r="E4" s="197"/>
      <c r="F4" s="197"/>
      <c r="G4" s="198"/>
      <c r="H4" s="199" t="s">
        <v>1</v>
      </c>
    </row>
    <row r="5" spans="2:8" s="202" customFormat="1" ht="13.5" thickBot="1">
      <c r="B5" s="202" t="s">
        <v>2</v>
      </c>
      <c r="C5" s="202" t="s">
        <v>4</v>
      </c>
      <c r="D5" s="202" t="s">
        <v>3</v>
      </c>
      <c r="E5" s="202" t="s">
        <v>5</v>
      </c>
      <c r="F5" s="202" t="s">
        <v>6</v>
      </c>
      <c r="G5" s="203" t="s">
        <v>62</v>
      </c>
      <c r="H5" s="203" t="s">
        <v>63</v>
      </c>
    </row>
    <row r="6" spans="1:8" s="200" customFormat="1" ht="30" customHeight="1">
      <c r="A6" s="202"/>
      <c r="B6" s="1147" t="s">
        <v>65</v>
      </c>
      <c r="C6" s="1149" t="s">
        <v>66</v>
      </c>
      <c r="D6" s="1151" t="s">
        <v>8</v>
      </c>
      <c r="E6" s="1153" t="s">
        <v>550</v>
      </c>
      <c r="F6" s="1155" t="s">
        <v>538</v>
      </c>
      <c r="G6" s="1157" t="s">
        <v>539</v>
      </c>
      <c r="H6" s="1136" t="s">
        <v>570</v>
      </c>
    </row>
    <row r="7" spans="1:8" ht="45" customHeight="1" thickBot="1">
      <c r="A7" s="202"/>
      <c r="B7" s="1148"/>
      <c r="C7" s="1150"/>
      <c r="D7" s="1152"/>
      <c r="E7" s="1154"/>
      <c r="F7" s="1156"/>
      <c r="G7" s="1158"/>
      <c r="H7" s="1137"/>
    </row>
    <row r="8" spans="1:8" ht="15">
      <c r="A8" s="202">
        <v>1</v>
      </c>
      <c r="B8" s="204">
        <v>1</v>
      </c>
      <c r="C8" s="205"/>
      <c r="D8" s="206" t="s">
        <v>563</v>
      </c>
      <c r="E8" s="207">
        <v>16918</v>
      </c>
      <c r="F8" s="207">
        <v>13613</v>
      </c>
      <c r="G8" s="208">
        <v>13113</v>
      </c>
      <c r="H8" s="209">
        <v>7434</v>
      </c>
    </row>
    <row r="9" spans="1:8" ht="15">
      <c r="A9" s="202">
        <v>2</v>
      </c>
      <c r="B9" s="204"/>
      <c r="C9" s="205"/>
      <c r="D9" s="206" t="s">
        <v>301</v>
      </c>
      <c r="E9" s="207"/>
      <c r="F9" s="207"/>
      <c r="G9" s="208"/>
      <c r="H9" s="209"/>
    </row>
    <row r="10" spans="1:8" ht="15">
      <c r="A10" s="202">
        <v>3</v>
      </c>
      <c r="B10" s="204">
        <v>2</v>
      </c>
      <c r="C10" s="205"/>
      <c r="D10" s="206" t="s">
        <v>564</v>
      </c>
      <c r="E10" s="207">
        <v>28720</v>
      </c>
      <c r="F10" s="207">
        <v>27687</v>
      </c>
      <c r="G10" s="208">
        <v>24687</v>
      </c>
      <c r="H10" s="209">
        <v>16659</v>
      </c>
    </row>
    <row r="11" spans="1:8" ht="15">
      <c r="A11" s="202">
        <v>4</v>
      </c>
      <c r="B11" s="204"/>
      <c r="C11" s="205"/>
      <c r="D11" s="206" t="s">
        <v>303</v>
      </c>
      <c r="E11" s="207"/>
      <c r="F11" s="207"/>
      <c r="G11" s="208"/>
      <c r="H11" s="209"/>
    </row>
    <row r="12" spans="1:8" ht="15">
      <c r="A12" s="202">
        <v>5</v>
      </c>
      <c r="B12" s="204">
        <v>3</v>
      </c>
      <c r="C12" s="205"/>
      <c r="D12" s="206" t="s">
        <v>565</v>
      </c>
      <c r="E12" s="207">
        <v>29090</v>
      </c>
      <c r="F12" s="207">
        <v>31163</v>
      </c>
      <c r="G12" s="208">
        <v>26463</v>
      </c>
      <c r="H12" s="209">
        <v>19389</v>
      </c>
    </row>
    <row r="13" spans="1:8" ht="15">
      <c r="A13" s="202">
        <v>6</v>
      </c>
      <c r="B13" s="204"/>
      <c r="C13" s="205"/>
      <c r="D13" s="206" t="s">
        <v>304</v>
      </c>
      <c r="E13" s="207"/>
      <c r="F13" s="207"/>
      <c r="G13" s="208"/>
      <c r="H13" s="209"/>
    </row>
    <row r="14" spans="1:8" ht="15">
      <c r="A14" s="202">
        <v>7</v>
      </c>
      <c r="B14" s="204">
        <v>4</v>
      </c>
      <c r="C14" s="205"/>
      <c r="D14" s="206" t="s">
        <v>566</v>
      </c>
      <c r="E14" s="207">
        <v>27513</v>
      </c>
      <c r="F14" s="207">
        <v>25207</v>
      </c>
      <c r="G14" s="208">
        <v>21507</v>
      </c>
      <c r="H14" s="209">
        <v>15952</v>
      </c>
    </row>
    <row r="15" spans="1:8" ht="15">
      <c r="A15" s="202">
        <v>8</v>
      </c>
      <c r="B15" s="204"/>
      <c r="C15" s="205"/>
      <c r="D15" s="206" t="s">
        <v>305</v>
      </c>
      <c r="E15" s="207"/>
      <c r="F15" s="207"/>
      <c r="G15" s="208"/>
      <c r="H15" s="209"/>
    </row>
    <row r="16" spans="1:8" ht="15">
      <c r="A16" s="202">
        <v>9</v>
      </c>
      <c r="B16" s="204">
        <v>5</v>
      </c>
      <c r="C16" s="205"/>
      <c r="D16" s="206" t="s">
        <v>567</v>
      </c>
      <c r="E16" s="207">
        <v>32723</v>
      </c>
      <c r="F16" s="207">
        <v>26960</v>
      </c>
      <c r="G16" s="208">
        <v>25960</v>
      </c>
      <c r="H16" s="209">
        <v>16146</v>
      </c>
    </row>
    <row r="17" spans="1:8" ht="15">
      <c r="A17" s="202">
        <v>10</v>
      </c>
      <c r="B17" s="204"/>
      <c r="C17" s="205"/>
      <c r="D17" s="206" t="s">
        <v>306</v>
      </c>
      <c r="E17" s="207"/>
      <c r="F17" s="207"/>
      <c r="G17" s="208"/>
      <c r="H17" s="209"/>
    </row>
    <row r="18" spans="1:8" ht="15">
      <c r="A18" s="202">
        <v>11</v>
      </c>
      <c r="B18" s="204">
        <v>6</v>
      </c>
      <c r="C18" s="205"/>
      <c r="D18" s="206" t="s">
        <v>568</v>
      </c>
      <c r="E18" s="207">
        <v>11834</v>
      </c>
      <c r="F18" s="207">
        <v>14268</v>
      </c>
      <c r="G18" s="208">
        <v>11241</v>
      </c>
      <c r="H18" s="209">
        <v>9477</v>
      </c>
    </row>
    <row r="19" spans="1:8" ht="15">
      <c r="A19" s="202">
        <v>12</v>
      </c>
      <c r="B19" s="204"/>
      <c r="C19" s="205"/>
      <c r="D19" s="206" t="s">
        <v>307</v>
      </c>
      <c r="E19" s="207"/>
      <c r="F19" s="207"/>
      <c r="G19" s="208"/>
      <c r="H19" s="209"/>
    </row>
    <row r="20" spans="1:8" s="214" customFormat="1" ht="30" customHeight="1">
      <c r="A20" s="202">
        <v>13</v>
      </c>
      <c r="B20" s="210"/>
      <c r="C20" s="211"/>
      <c r="D20" s="211" t="s">
        <v>308</v>
      </c>
      <c r="E20" s="212">
        <f>SUM(E8:E18)</f>
        <v>146798</v>
      </c>
      <c r="F20" s="212">
        <f>SUM(F8:F18)</f>
        <v>138898</v>
      </c>
      <c r="G20" s="213">
        <f>SUM(G8:G18)</f>
        <v>122971</v>
      </c>
      <c r="H20" s="177">
        <f>SUM(H8:H18)</f>
        <v>85057</v>
      </c>
    </row>
    <row r="21" spans="1:8" s="215" customFormat="1" ht="30" customHeight="1">
      <c r="A21" s="202">
        <v>14</v>
      </c>
      <c r="B21" s="204">
        <v>7</v>
      </c>
      <c r="C21" s="205"/>
      <c r="D21" s="206" t="s">
        <v>260</v>
      </c>
      <c r="E21" s="207">
        <v>3052</v>
      </c>
      <c r="F21" s="208">
        <v>2015</v>
      </c>
      <c r="G21" s="208">
        <v>2686</v>
      </c>
      <c r="H21" s="209">
        <v>4800</v>
      </c>
    </row>
    <row r="22" spans="1:8" ht="30" customHeight="1">
      <c r="A22" s="202">
        <v>15</v>
      </c>
      <c r="B22" s="204">
        <v>8</v>
      </c>
      <c r="C22" s="205"/>
      <c r="D22" s="206" t="s">
        <v>261</v>
      </c>
      <c r="E22" s="207">
        <v>68009</v>
      </c>
      <c r="F22" s="207">
        <v>60727</v>
      </c>
      <c r="G22" s="208">
        <v>59727</v>
      </c>
      <c r="H22" s="209">
        <v>46050</v>
      </c>
    </row>
    <row r="23" spans="1:8" ht="30">
      <c r="A23" s="202">
        <v>17</v>
      </c>
      <c r="B23" s="204">
        <v>9</v>
      </c>
      <c r="C23" s="205"/>
      <c r="D23" s="216" t="s">
        <v>262</v>
      </c>
      <c r="E23" s="207">
        <v>10877</v>
      </c>
      <c r="F23" s="207">
        <v>10260</v>
      </c>
      <c r="G23" s="208">
        <v>11470</v>
      </c>
      <c r="H23" s="209">
        <v>10236</v>
      </c>
    </row>
    <row r="24" spans="1:8" s="214" customFormat="1" ht="30" customHeight="1">
      <c r="A24" s="202">
        <v>18</v>
      </c>
      <c r="B24" s="210"/>
      <c r="C24" s="211"/>
      <c r="D24" s="211" t="s">
        <v>309</v>
      </c>
      <c r="E24" s="212">
        <f>SUM(E21:E23)</f>
        <v>81938</v>
      </c>
      <c r="F24" s="212">
        <f>SUM(F21:F23)</f>
        <v>73002</v>
      </c>
      <c r="G24" s="213">
        <f>SUM(G21:G23)</f>
        <v>73883</v>
      </c>
      <c r="H24" s="177">
        <f>SUM(H21:H23)</f>
        <v>61086</v>
      </c>
    </row>
    <row r="25" spans="1:8" ht="30" customHeight="1">
      <c r="A25" s="202">
        <v>19</v>
      </c>
      <c r="B25" s="204">
        <v>10</v>
      </c>
      <c r="C25" s="205"/>
      <c r="D25" s="216" t="s">
        <v>705</v>
      </c>
      <c r="E25" s="207">
        <v>24818</v>
      </c>
      <c r="F25" s="207">
        <v>24000</v>
      </c>
      <c r="G25" s="208">
        <v>23930</v>
      </c>
      <c r="H25" s="209">
        <v>50524</v>
      </c>
    </row>
    <row r="26" spans="1:8" ht="30" customHeight="1">
      <c r="A26" s="202">
        <v>20</v>
      </c>
      <c r="B26" s="204">
        <v>11</v>
      </c>
      <c r="C26" s="205"/>
      <c r="D26" s="216" t="s">
        <v>90</v>
      </c>
      <c r="E26" s="207">
        <v>6708</v>
      </c>
      <c r="F26" s="207">
        <v>7160</v>
      </c>
      <c r="G26" s="208">
        <v>14326</v>
      </c>
      <c r="H26" s="209">
        <v>7117</v>
      </c>
    </row>
    <row r="27" spans="1:8" ht="30" customHeight="1">
      <c r="A27" s="202">
        <v>21</v>
      </c>
      <c r="B27" s="204">
        <v>12</v>
      </c>
      <c r="C27" s="205"/>
      <c r="D27" s="206" t="s">
        <v>91</v>
      </c>
      <c r="E27" s="207">
        <v>40969</v>
      </c>
      <c r="F27" s="207">
        <v>20200</v>
      </c>
      <c r="G27" s="208">
        <v>41515</v>
      </c>
      <c r="H27" s="209">
        <v>23200</v>
      </c>
    </row>
    <row r="28" spans="1:8" ht="30" customHeight="1">
      <c r="A28" s="202">
        <v>23</v>
      </c>
      <c r="B28" s="204">
        <v>13</v>
      </c>
      <c r="C28" s="205"/>
      <c r="D28" s="206" t="s">
        <v>120</v>
      </c>
      <c r="E28" s="207">
        <v>198964</v>
      </c>
      <c r="F28" s="207">
        <v>194000</v>
      </c>
      <c r="G28" s="208">
        <v>251527</v>
      </c>
      <c r="H28" s="209">
        <v>70670</v>
      </c>
    </row>
    <row r="29" spans="1:8" ht="30" customHeight="1">
      <c r="A29" s="642">
        <v>24</v>
      </c>
      <c r="B29" s="217">
        <v>14</v>
      </c>
      <c r="C29" s="218"/>
      <c r="D29" s="216" t="s">
        <v>264</v>
      </c>
      <c r="E29" s="207">
        <v>22588</v>
      </c>
      <c r="F29" s="207">
        <v>26298</v>
      </c>
      <c r="G29" s="208">
        <v>29892</v>
      </c>
      <c r="H29" s="209">
        <v>30926</v>
      </c>
    </row>
    <row r="30" spans="1:8" ht="30" customHeight="1">
      <c r="A30" s="202">
        <v>25</v>
      </c>
      <c r="B30" s="204">
        <v>15</v>
      </c>
      <c r="C30" s="205"/>
      <c r="D30" s="206" t="s">
        <v>313</v>
      </c>
      <c r="E30" s="207">
        <v>213385</v>
      </c>
      <c r="F30" s="207">
        <v>220000</v>
      </c>
      <c r="G30" s="208">
        <v>207744</v>
      </c>
      <c r="H30" s="209">
        <v>203045</v>
      </c>
    </row>
    <row r="31" spans="1:8" s="214" customFormat="1" ht="30" customHeight="1">
      <c r="A31" s="202">
        <v>26</v>
      </c>
      <c r="B31" s="210"/>
      <c r="C31" s="211"/>
      <c r="D31" s="211" t="s">
        <v>314</v>
      </c>
      <c r="E31" s="212">
        <f>SUM(E25:E30)</f>
        <v>507432</v>
      </c>
      <c r="F31" s="212">
        <f>SUM(F25:F30)</f>
        <v>491658</v>
      </c>
      <c r="G31" s="213">
        <f>SUM(G25:G30)</f>
        <v>568934</v>
      </c>
      <c r="H31" s="177">
        <f>SUM(H25:H30)</f>
        <v>385482</v>
      </c>
    </row>
    <row r="32" spans="1:8" s="215" customFormat="1" ht="30" customHeight="1" thickBot="1">
      <c r="A32" s="202">
        <v>27</v>
      </c>
      <c r="B32" s="204">
        <v>16</v>
      </c>
      <c r="C32" s="205"/>
      <c r="D32" s="206" t="s">
        <v>571</v>
      </c>
      <c r="E32" s="207">
        <v>384438</v>
      </c>
      <c r="F32" s="207">
        <v>378716</v>
      </c>
      <c r="G32" s="208">
        <v>378716</v>
      </c>
      <c r="H32" s="209">
        <v>345110</v>
      </c>
    </row>
    <row r="33" spans="1:10" ht="33" customHeight="1" thickBot="1">
      <c r="A33" s="202">
        <v>28</v>
      </c>
      <c r="B33" s="219"/>
      <c r="C33" s="1141" t="s">
        <v>315</v>
      </c>
      <c r="D33" s="1141"/>
      <c r="E33" s="220">
        <f>SUM(E20,E24,E31,E32)</f>
        <v>1120606</v>
      </c>
      <c r="F33" s="220">
        <f>SUM(F20,F24,F31,F32)</f>
        <v>1082274</v>
      </c>
      <c r="G33" s="221">
        <f>SUM(G20,G24,G31,G32)</f>
        <v>1144504</v>
      </c>
      <c r="H33" s="188">
        <f>SUM(H20,H24,H31,H32)</f>
        <v>876735</v>
      </c>
      <c r="I33" s="201"/>
      <c r="J33" s="201"/>
    </row>
    <row r="34" spans="1:10" ht="33" customHeight="1" thickBot="1">
      <c r="A34" s="643">
        <v>29</v>
      </c>
      <c r="B34" s="217">
        <v>17</v>
      </c>
      <c r="C34" s="1142" t="s">
        <v>337</v>
      </c>
      <c r="D34" s="1142"/>
      <c r="E34" s="207">
        <v>3654</v>
      </c>
      <c r="F34" s="207"/>
      <c r="G34" s="208">
        <v>12313</v>
      </c>
      <c r="H34" s="209"/>
      <c r="I34" s="201"/>
      <c r="J34" s="201"/>
    </row>
    <row r="35" spans="1:10" ht="33" customHeight="1" thickBot="1">
      <c r="A35" s="202">
        <v>30</v>
      </c>
      <c r="B35" s="219"/>
      <c r="C35" s="1141" t="s">
        <v>58</v>
      </c>
      <c r="D35" s="1141"/>
      <c r="E35" s="220">
        <f>SUM(E33,E34)</f>
        <v>1124260</v>
      </c>
      <c r="F35" s="220">
        <f>SUM(F33,F34)</f>
        <v>1082274</v>
      </c>
      <c r="G35" s="221">
        <f>SUM(G33,G34)</f>
        <v>1156817</v>
      </c>
      <c r="H35" s="188">
        <f>SUM(H33,H34)</f>
        <v>876735</v>
      </c>
      <c r="I35" s="201"/>
      <c r="J35" s="201"/>
    </row>
    <row r="36" spans="1:10" ht="15" hidden="1">
      <c r="A36" s="202">
        <v>32</v>
      </c>
      <c r="B36" s="204"/>
      <c r="C36" s="205">
        <v>7</v>
      </c>
      <c r="D36" s="206" t="s">
        <v>86</v>
      </c>
      <c r="E36" s="207">
        <v>23700</v>
      </c>
      <c r="F36" s="207"/>
      <c r="G36" s="208"/>
      <c r="H36" s="209"/>
      <c r="I36" s="222"/>
      <c r="J36" s="222"/>
    </row>
    <row r="37" spans="1:10" ht="15" hidden="1">
      <c r="A37" s="202">
        <v>33</v>
      </c>
      <c r="B37" s="204"/>
      <c r="C37" s="205">
        <v>8</v>
      </c>
      <c r="D37" s="206" t="s">
        <v>82</v>
      </c>
      <c r="E37" s="207">
        <v>23854</v>
      </c>
      <c r="F37" s="207"/>
      <c r="G37" s="208"/>
      <c r="H37" s="209"/>
      <c r="I37" s="222"/>
      <c r="J37" s="222"/>
    </row>
    <row r="38" spans="1:10" ht="15" hidden="1">
      <c r="A38" s="202">
        <v>34</v>
      </c>
      <c r="B38" s="204"/>
      <c r="C38" s="205">
        <v>9</v>
      </c>
      <c r="D38" s="206" t="s">
        <v>81</v>
      </c>
      <c r="E38" s="207">
        <v>26145</v>
      </c>
      <c r="F38" s="207"/>
      <c r="G38" s="208"/>
      <c r="H38" s="209"/>
      <c r="I38" s="222"/>
      <c r="J38" s="222"/>
    </row>
    <row r="39" spans="1:10" ht="15" hidden="1">
      <c r="A39" s="202">
        <v>35</v>
      </c>
      <c r="B39" s="204"/>
      <c r="C39" s="205">
        <v>10</v>
      </c>
      <c r="D39" s="206" t="s">
        <v>83</v>
      </c>
      <c r="E39" s="207">
        <v>35582</v>
      </c>
      <c r="F39" s="207"/>
      <c r="G39" s="208"/>
      <c r="H39" s="209"/>
      <c r="I39" s="222"/>
      <c r="J39" s="222"/>
    </row>
    <row r="40" spans="1:10" ht="15" hidden="1">
      <c r="A40" s="202">
        <v>36</v>
      </c>
      <c r="B40" s="204"/>
      <c r="C40" s="205">
        <v>11</v>
      </c>
      <c r="D40" s="206" t="s">
        <v>317</v>
      </c>
      <c r="E40" s="207">
        <v>31340</v>
      </c>
      <c r="F40" s="207"/>
      <c r="G40" s="208"/>
      <c r="H40" s="209"/>
      <c r="I40" s="222"/>
      <c r="J40" s="222"/>
    </row>
    <row r="41" spans="1:10" s="214" customFormat="1" ht="16.5" hidden="1">
      <c r="A41" s="202">
        <v>37</v>
      </c>
      <c r="B41" s="210"/>
      <c r="C41" s="205"/>
      <c r="D41" s="223" t="s">
        <v>318</v>
      </c>
      <c r="E41" s="224">
        <v>0</v>
      </c>
      <c r="F41" s="224"/>
      <c r="G41" s="225"/>
      <c r="H41" s="226"/>
      <c r="I41" s="227"/>
      <c r="J41" s="227"/>
    </row>
    <row r="42" spans="1:10" ht="15" hidden="1">
      <c r="A42" s="202">
        <v>38</v>
      </c>
      <c r="B42" s="204"/>
      <c r="C42" s="205">
        <v>12</v>
      </c>
      <c r="D42" s="206" t="s">
        <v>84</v>
      </c>
      <c r="E42" s="207">
        <v>24585</v>
      </c>
      <c r="F42" s="207"/>
      <c r="G42" s="208"/>
      <c r="H42" s="209"/>
      <c r="I42" s="222"/>
      <c r="J42" s="222"/>
    </row>
    <row r="43" spans="1:10" ht="15" hidden="1">
      <c r="A43" s="202">
        <v>39</v>
      </c>
      <c r="B43" s="204"/>
      <c r="C43" s="205">
        <v>13</v>
      </c>
      <c r="D43" s="216" t="s">
        <v>319</v>
      </c>
      <c r="E43" s="207">
        <v>20009</v>
      </c>
      <c r="F43" s="207"/>
      <c r="G43" s="208"/>
      <c r="H43" s="209"/>
      <c r="I43" s="222"/>
      <c r="J43" s="222"/>
    </row>
    <row r="44" spans="1:10" ht="15" hidden="1">
      <c r="A44" s="202">
        <v>40</v>
      </c>
      <c r="B44" s="204"/>
      <c r="C44" s="205">
        <v>14</v>
      </c>
      <c r="D44" s="206" t="s">
        <v>87</v>
      </c>
      <c r="E44" s="207">
        <v>24245</v>
      </c>
      <c r="F44" s="207"/>
      <c r="G44" s="208"/>
      <c r="H44" s="209"/>
      <c r="I44" s="222"/>
      <c r="J44" s="222"/>
    </row>
    <row r="45" spans="1:10" ht="15" hidden="1">
      <c r="A45" s="202">
        <v>41</v>
      </c>
      <c r="B45" s="204"/>
      <c r="C45" s="205">
        <v>15</v>
      </c>
      <c r="D45" s="216" t="s">
        <v>320</v>
      </c>
      <c r="E45" s="207">
        <v>10368</v>
      </c>
      <c r="F45" s="207"/>
      <c r="G45" s="208"/>
      <c r="H45" s="209"/>
      <c r="I45" s="222"/>
      <c r="J45" s="222"/>
    </row>
    <row r="46" spans="1:10" ht="15" hidden="1">
      <c r="A46" s="202">
        <v>42</v>
      </c>
      <c r="B46" s="204"/>
      <c r="C46" s="205">
        <v>16</v>
      </c>
      <c r="D46" s="216" t="s">
        <v>321</v>
      </c>
      <c r="E46" s="207">
        <v>13532</v>
      </c>
      <c r="F46" s="207"/>
      <c r="G46" s="208"/>
      <c r="H46" s="209"/>
      <c r="I46" s="222"/>
      <c r="J46" s="222"/>
    </row>
    <row r="47" spans="1:10" ht="15" hidden="1">
      <c r="A47" s="202">
        <v>43</v>
      </c>
      <c r="B47" s="204"/>
      <c r="C47" s="205">
        <v>17</v>
      </c>
      <c r="D47" s="206" t="s">
        <v>85</v>
      </c>
      <c r="E47" s="207">
        <v>9120</v>
      </c>
      <c r="F47" s="207"/>
      <c r="G47" s="208"/>
      <c r="H47" s="209"/>
      <c r="I47" s="222"/>
      <c r="J47" s="222"/>
    </row>
    <row r="48" spans="1:10" s="214" customFormat="1" ht="30" customHeight="1" hidden="1">
      <c r="A48" s="202">
        <v>44</v>
      </c>
      <c r="B48" s="210"/>
      <c r="C48" s="211"/>
      <c r="D48" s="211" t="s">
        <v>322</v>
      </c>
      <c r="E48" s="212">
        <f>SUM(E36:E40,E42:E47)</f>
        <v>242480</v>
      </c>
      <c r="F48" s="212">
        <f>SUM(F36:F40,F42:F47)</f>
        <v>0</v>
      </c>
      <c r="G48" s="213">
        <f>SUM(G36:G40,G42:G47)</f>
        <v>0</v>
      </c>
      <c r="H48" s="177">
        <f>SUM(H36:H40,H42:H47)</f>
        <v>0</v>
      </c>
      <c r="I48" s="227"/>
      <c r="J48" s="227"/>
    </row>
    <row r="49" spans="1:10" ht="24.75" customHeight="1" hidden="1">
      <c r="A49" s="202">
        <v>45</v>
      </c>
      <c r="B49" s="204"/>
      <c r="C49" s="205">
        <v>18</v>
      </c>
      <c r="D49" s="206" t="s">
        <v>323</v>
      </c>
      <c r="E49" s="207">
        <v>271</v>
      </c>
      <c r="F49" s="207"/>
      <c r="G49" s="208"/>
      <c r="H49" s="209"/>
      <c r="I49" s="222"/>
      <c r="J49" s="222"/>
    </row>
    <row r="50" spans="1:10" ht="30" customHeight="1" hidden="1">
      <c r="A50" s="202">
        <v>46</v>
      </c>
      <c r="B50" s="228"/>
      <c r="C50" s="229">
        <v>23</v>
      </c>
      <c r="D50" s="230" t="s">
        <v>324</v>
      </c>
      <c r="E50" s="231">
        <v>9091</v>
      </c>
      <c r="F50" s="231"/>
      <c r="G50" s="232"/>
      <c r="H50" s="233"/>
      <c r="I50" s="222"/>
      <c r="J50" s="222"/>
    </row>
    <row r="51" spans="1:10" ht="30" customHeight="1" hidden="1">
      <c r="A51" s="202">
        <v>47</v>
      </c>
      <c r="B51" s="204"/>
      <c r="C51" s="1143" t="s">
        <v>325</v>
      </c>
      <c r="D51" s="1143"/>
      <c r="E51" s="207"/>
      <c r="F51" s="207"/>
      <c r="G51" s="208"/>
      <c r="H51" s="209"/>
      <c r="I51" s="222"/>
      <c r="J51" s="222"/>
    </row>
    <row r="52" spans="1:10" ht="15" hidden="1">
      <c r="A52" s="202">
        <v>48</v>
      </c>
      <c r="B52" s="204">
        <v>2</v>
      </c>
      <c r="C52" s="234"/>
      <c r="D52" s="206" t="s">
        <v>326</v>
      </c>
      <c r="E52" s="207">
        <v>98348</v>
      </c>
      <c r="F52" s="207"/>
      <c r="G52" s="208"/>
      <c r="H52" s="209"/>
      <c r="I52" s="222"/>
      <c r="J52" s="222"/>
    </row>
    <row r="53" spans="1:10" ht="15" hidden="1">
      <c r="A53" s="202">
        <v>49</v>
      </c>
      <c r="B53" s="204">
        <v>3</v>
      </c>
      <c r="C53" s="234"/>
      <c r="D53" s="206" t="s">
        <v>88</v>
      </c>
      <c r="E53" s="207">
        <v>27101</v>
      </c>
      <c r="F53" s="207"/>
      <c r="G53" s="208"/>
      <c r="H53" s="209"/>
      <c r="I53" s="222"/>
      <c r="J53" s="222"/>
    </row>
    <row r="54" spans="1:10" ht="15" hidden="1">
      <c r="A54" s="202">
        <v>50</v>
      </c>
      <c r="B54" s="204">
        <v>4</v>
      </c>
      <c r="C54" s="234"/>
      <c r="D54" s="206" t="s">
        <v>89</v>
      </c>
      <c r="E54" s="207">
        <v>29734</v>
      </c>
      <c r="F54" s="207"/>
      <c r="G54" s="208"/>
      <c r="H54" s="209"/>
      <c r="I54" s="222"/>
      <c r="J54" s="222"/>
    </row>
    <row r="55" spans="1:10" ht="30" hidden="1">
      <c r="A55" s="202">
        <v>51</v>
      </c>
      <c r="B55" s="204">
        <v>5</v>
      </c>
      <c r="C55" s="234"/>
      <c r="D55" s="216" t="s">
        <v>327</v>
      </c>
      <c r="E55" s="207">
        <v>29930</v>
      </c>
      <c r="F55" s="207"/>
      <c r="G55" s="208"/>
      <c r="H55" s="209"/>
      <c r="I55" s="222"/>
      <c r="J55" s="222"/>
    </row>
    <row r="56" spans="1:10" ht="15" hidden="1">
      <c r="A56" s="202">
        <v>52</v>
      </c>
      <c r="B56" s="204">
        <v>6</v>
      </c>
      <c r="C56" s="234"/>
      <c r="D56" s="206" t="s">
        <v>328</v>
      </c>
      <c r="E56" s="207">
        <v>18187</v>
      </c>
      <c r="F56" s="207"/>
      <c r="G56" s="208"/>
      <c r="H56" s="209"/>
      <c r="I56" s="222"/>
      <c r="J56" s="222"/>
    </row>
    <row r="57" spans="1:10" ht="30" customHeight="1" hidden="1">
      <c r="A57" s="202">
        <v>53</v>
      </c>
      <c r="B57" s="204">
        <v>7</v>
      </c>
      <c r="C57" s="235" t="s">
        <v>329</v>
      </c>
      <c r="D57" s="222"/>
      <c r="E57" s="207"/>
      <c r="F57" s="207"/>
      <c r="G57" s="208"/>
      <c r="H57" s="209"/>
      <c r="I57" s="222"/>
      <c r="J57" s="222"/>
    </row>
    <row r="58" spans="1:10" ht="15" hidden="1">
      <c r="A58" s="202">
        <v>54</v>
      </c>
      <c r="B58" s="204"/>
      <c r="C58" s="205">
        <v>1</v>
      </c>
      <c r="D58" s="206" t="s">
        <v>330</v>
      </c>
      <c r="E58" s="207">
        <v>6593</v>
      </c>
      <c r="F58" s="207"/>
      <c r="G58" s="208"/>
      <c r="H58" s="209"/>
      <c r="I58" s="222"/>
      <c r="J58" s="222"/>
    </row>
    <row r="59" spans="1:10" ht="30" hidden="1">
      <c r="A59" s="202">
        <v>55</v>
      </c>
      <c r="B59" s="204"/>
      <c r="C59" s="205">
        <v>2</v>
      </c>
      <c r="D59" s="216" t="s">
        <v>331</v>
      </c>
      <c r="E59" s="207">
        <v>5725</v>
      </c>
      <c r="F59" s="207"/>
      <c r="G59" s="208"/>
      <c r="H59" s="209"/>
      <c r="I59" s="222"/>
      <c r="J59" s="222"/>
    </row>
    <row r="60" spans="1:10" ht="15" hidden="1">
      <c r="A60" s="202">
        <v>56</v>
      </c>
      <c r="B60" s="204"/>
      <c r="C60" s="205">
        <v>3</v>
      </c>
      <c r="D60" s="216" t="s">
        <v>332</v>
      </c>
      <c r="E60" s="207">
        <v>15217</v>
      </c>
      <c r="F60" s="208"/>
      <c r="G60" s="208"/>
      <c r="H60" s="209"/>
      <c r="I60" s="222"/>
      <c r="J60" s="222"/>
    </row>
    <row r="61" spans="1:10" ht="30" hidden="1">
      <c r="A61" s="202">
        <v>57</v>
      </c>
      <c r="B61" s="204"/>
      <c r="C61" s="205">
        <v>4</v>
      </c>
      <c r="D61" s="216" t="s">
        <v>333</v>
      </c>
      <c r="E61" s="207">
        <v>4582</v>
      </c>
      <c r="F61" s="208"/>
      <c r="G61" s="208"/>
      <c r="H61" s="209"/>
      <c r="I61" s="222"/>
      <c r="J61" s="222"/>
    </row>
    <row r="62" spans="1:10" ht="15" hidden="1">
      <c r="A62" s="202">
        <v>58</v>
      </c>
      <c r="B62" s="228"/>
      <c r="C62" s="229">
        <v>5</v>
      </c>
      <c r="D62" s="236" t="s">
        <v>334</v>
      </c>
      <c r="E62" s="231">
        <v>30263</v>
      </c>
      <c r="F62" s="231"/>
      <c r="G62" s="232"/>
      <c r="H62" s="237"/>
      <c r="I62" s="222"/>
      <c r="J62" s="222"/>
    </row>
    <row r="63" spans="1:10" ht="30" customHeight="1" hidden="1" thickBot="1">
      <c r="A63" s="202">
        <v>59</v>
      </c>
      <c r="B63" s="238">
        <v>7</v>
      </c>
      <c r="C63" s="1144" t="s">
        <v>335</v>
      </c>
      <c r="D63" s="1144"/>
      <c r="E63" s="239">
        <f>SUM(E58:E62)</f>
        <v>62380</v>
      </c>
      <c r="F63" s="239">
        <f>SUM(F58:F62)</f>
        <v>0</v>
      </c>
      <c r="G63" s="240">
        <f>SUM(G58:G62)</f>
        <v>0</v>
      </c>
      <c r="H63" s="241">
        <f>SUM(H58:H62)</f>
        <v>0</v>
      </c>
      <c r="I63" s="222"/>
      <c r="J63" s="222"/>
    </row>
    <row r="64" spans="1:10" ht="30" customHeight="1" hidden="1" thickBot="1">
      <c r="A64" s="202">
        <v>60</v>
      </c>
      <c r="B64" s="238"/>
      <c r="C64" s="1144" t="s">
        <v>336</v>
      </c>
      <c r="D64" s="1144"/>
      <c r="E64" s="239">
        <f>SUM(E52:E62)</f>
        <v>265680</v>
      </c>
      <c r="F64" s="239">
        <f>SUM(F52:F62)</f>
        <v>0</v>
      </c>
      <c r="G64" s="240">
        <f>SUM(G52:G62)</f>
        <v>0</v>
      </c>
      <c r="H64" s="241">
        <f>SUM(H52:H62)</f>
        <v>0</v>
      </c>
      <c r="I64" s="222"/>
      <c r="J64" s="222"/>
    </row>
    <row r="65" spans="1:10" ht="15">
      <c r="A65" s="202"/>
      <c r="B65" s="200"/>
      <c r="C65" s="201"/>
      <c r="D65" s="201"/>
      <c r="E65" s="197"/>
      <c r="F65" s="197"/>
      <c r="G65" s="198"/>
      <c r="H65" s="151"/>
      <c r="I65" s="201"/>
      <c r="J65" s="201"/>
    </row>
  </sheetData>
  <sheetProtection/>
  <mergeCells count="16">
    <mergeCell ref="C64:D64"/>
    <mergeCell ref="B1:D1"/>
    <mergeCell ref="B2:H2"/>
    <mergeCell ref="B3:H3"/>
    <mergeCell ref="B6:B7"/>
    <mergeCell ref="C6:C7"/>
    <mergeCell ref="D6:D7"/>
    <mergeCell ref="E6:E7"/>
    <mergeCell ref="F6:F7"/>
    <mergeCell ref="G6:G7"/>
    <mergeCell ref="H6:H7"/>
    <mergeCell ref="C33:D33"/>
    <mergeCell ref="C34:D34"/>
    <mergeCell ref="C35:D35"/>
    <mergeCell ref="C51:D51"/>
    <mergeCell ref="C63:D63"/>
  </mergeCells>
  <printOptions horizontalCentered="1"/>
  <pageMargins left="0.1968503937007874" right="0.1968503937007874" top="1.1811023622047245"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D92"/>
  <sheetViews>
    <sheetView view="pageBreakPreview" zoomScale="85" zoomScaleSheetLayoutView="85" zoomScalePageLayoutView="0" workbookViewId="0" topLeftCell="A1">
      <selection activeCell="A1" sqref="A1"/>
    </sheetView>
  </sheetViews>
  <sheetFormatPr defaultColWidth="9.125" defaultRowHeight="12.75"/>
  <cols>
    <col min="1" max="1" width="3.625" style="242" customWidth="1"/>
    <col min="2" max="2" width="4.00390625" style="243" customWidth="1"/>
    <col min="3" max="3" width="4.125" style="168" customWidth="1"/>
    <col min="4" max="4" width="50.625" style="244" customWidth="1"/>
    <col min="5" max="5" width="5.625" style="245" customWidth="1"/>
    <col min="6" max="6" width="9.50390625" style="544" bestFit="1" customWidth="1"/>
    <col min="7" max="7" width="10.50390625" style="544" customWidth="1"/>
    <col min="8" max="8" width="9.50390625" style="545" bestFit="1" customWidth="1"/>
    <col min="9" max="9" width="15.625" style="546" customWidth="1"/>
    <col min="10" max="17" width="13.625" style="376" customWidth="1"/>
    <col min="18" max="18" width="9.50390625" style="376" bestFit="1" customWidth="1"/>
    <col min="19" max="30" width="9.125" style="376" customWidth="1"/>
    <col min="31" max="16384" width="9.125" style="246" customWidth="1"/>
  </cols>
  <sheetData>
    <row r="1" spans="1:30" s="201" customFormat="1" ht="15">
      <c r="A1" s="242"/>
      <c r="B1" s="1145" t="s">
        <v>856</v>
      </c>
      <c r="C1" s="1145"/>
      <c r="D1" s="1145"/>
      <c r="E1" s="1145"/>
      <c r="F1" s="1145"/>
      <c r="G1" s="540"/>
      <c r="H1" s="541"/>
      <c r="I1" s="542"/>
      <c r="J1" s="543"/>
      <c r="K1" s="543"/>
      <c r="L1" s="543"/>
      <c r="M1" s="543"/>
      <c r="N1" s="543"/>
      <c r="O1" s="543"/>
      <c r="P1" s="543"/>
      <c r="Q1" s="543"/>
      <c r="R1" s="543"/>
      <c r="S1" s="543"/>
      <c r="T1" s="543"/>
      <c r="U1" s="543"/>
      <c r="V1" s="543"/>
      <c r="W1" s="543"/>
      <c r="X1" s="543"/>
      <c r="Y1" s="543"/>
      <c r="Z1" s="543"/>
      <c r="AA1" s="543"/>
      <c r="AB1" s="543"/>
      <c r="AC1" s="543"/>
      <c r="AD1" s="543"/>
    </row>
    <row r="2" spans="1:30" s="201" customFormat="1" ht="15">
      <c r="A2" s="242"/>
      <c r="B2" s="1146" t="s">
        <v>338</v>
      </c>
      <c r="C2" s="1146"/>
      <c r="D2" s="1146"/>
      <c r="E2" s="1146"/>
      <c r="F2" s="1146"/>
      <c r="G2" s="1146"/>
      <c r="H2" s="1146"/>
      <c r="I2" s="1146"/>
      <c r="J2" s="1146"/>
      <c r="K2" s="1146"/>
      <c r="L2" s="1146"/>
      <c r="M2" s="1146"/>
      <c r="N2" s="1146"/>
      <c r="O2" s="1146"/>
      <c r="P2" s="1146"/>
      <c r="Q2" s="1146"/>
      <c r="R2" s="543"/>
      <c r="S2" s="543"/>
      <c r="T2" s="543"/>
      <c r="U2" s="543"/>
      <c r="V2" s="543"/>
      <c r="W2" s="543"/>
      <c r="X2" s="543"/>
      <c r="Y2" s="543"/>
      <c r="Z2" s="543"/>
      <c r="AA2" s="543"/>
      <c r="AB2" s="543"/>
      <c r="AC2" s="543"/>
      <c r="AD2" s="543"/>
    </row>
    <row r="3" spans="1:30" s="201" customFormat="1" ht="15">
      <c r="A3" s="242"/>
      <c r="B3" s="1146" t="s">
        <v>572</v>
      </c>
      <c r="C3" s="1146"/>
      <c r="D3" s="1146"/>
      <c r="E3" s="1146"/>
      <c r="F3" s="1146"/>
      <c r="G3" s="1146"/>
      <c r="H3" s="1146"/>
      <c r="I3" s="1146"/>
      <c r="J3" s="1146"/>
      <c r="K3" s="1146"/>
      <c r="L3" s="1146"/>
      <c r="M3" s="1146"/>
      <c r="N3" s="1146"/>
      <c r="O3" s="1146"/>
      <c r="P3" s="1146"/>
      <c r="Q3" s="1146"/>
      <c r="R3" s="543"/>
      <c r="S3" s="543"/>
      <c r="T3" s="543"/>
      <c r="U3" s="543"/>
      <c r="V3" s="543"/>
      <c r="W3" s="543"/>
      <c r="X3" s="543"/>
      <c r="Y3" s="543"/>
      <c r="Z3" s="543"/>
      <c r="AA3" s="543"/>
      <c r="AB3" s="543"/>
      <c r="AC3" s="543"/>
      <c r="AD3" s="543"/>
    </row>
    <row r="4" spans="16:17" ht="15">
      <c r="P4" s="1181" t="s">
        <v>1</v>
      </c>
      <c r="Q4" s="1181"/>
    </row>
    <row r="5" spans="1:17" s="247" customFormat="1" ht="14.25" thickBot="1">
      <c r="A5" s="242"/>
      <c r="B5" s="591" t="s">
        <v>2</v>
      </c>
      <c r="C5" s="591" t="s">
        <v>4</v>
      </c>
      <c r="D5" s="592" t="s">
        <v>3</v>
      </c>
      <c r="E5" s="247" t="s">
        <v>5</v>
      </c>
      <c r="F5" s="247" t="s">
        <v>6</v>
      </c>
      <c r="G5" s="247" t="s">
        <v>62</v>
      </c>
      <c r="H5" s="756" t="s">
        <v>63</v>
      </c>
      <c r="I5" s="247" t="s">
        <v>64</v>
      </c>
      <c r="J5" s="247" t="s">
        <v>125</v>
      </c>
      <c r="K5" s="247" t="s">
        <v>97</v>
      </c>
      <c r="L5" s="247" t="s">
        <v>70</v>
      </c>
      <c r="M5" s="247" t="s">
        <v>126</v>
      </c>
      <c r="N5" s="247" t="s">
        <v>127</v>
      </c>
      <c r="O5" s="247" t="s">
        <v>339</v>
      </c>
      <c r="P5" s="247" t="s">
        <v>340</v>
      </c>
      <c r="Q5" s="247" t="s">
        <v>341</v>
      </c>
    </row>
    <row r="6" spans="1:17" s="245" customFormat="1" ht="30" customHeight="1">
      <c r="A6" s="242"/>
      <c r="B6" s="1165" t="s">
        <v>65</v>
      </c>
      <c r="C6" s="1165" t="s">
        <v>66</v>
      </c>
      <c r="D6" s="1167" t="s">
        <v>8</v>
      </c>
      <c r="E6" s="1169" t="s">
        <v>67</v>
      </c>
      <c r="F6" s="1171" t="s">
        <v>573</v>
      </c>
      <c r="G6" s="1171" t="s">
        <v>538</v>
      </c>
      <c r="H6" s="1173" t="s">
        <v>539</v>
      </c>
      <c r="I6" s="1159" t="s">
        <v>9</v>
      </c>
      <c r="J6" s="1161" t="s">
        <v>128</v>
      </c>
      <c r="K6" s="1162"/>
      <c r="L6" s="1162"/>
      <c r="M6" s="1162"/>
      <c r="N6" s="1163"/>
      <c r="O6" s="1164" t="s">
        <v>342</v>
      </c>
      <c r="P6" s="1164"/>
      <c r="Q6" s="1164"/>
    </row>
    <row r="7" spans="1:17" s="245" customFormat="1" ht="45" customHeight="1" thickBot="1">
      <c r="A7" s="242"/>
      <c r="B7" s="1166"/>
      <c r="C7" s="1166"/>
      <c r="D7" s="1168"/>
      <c r="E7" s="1170"/>
      <c r="F7" s="1172"/>
      <c r="G7" s="1172"/>
      <c r="H7" s="1174"/>
      <c r="I7" s="1160"/>
      <c r="J7" s="528" t="s">
        <v>129</v>
      </c>
      <c r="K7" s="528" t="s">
        <v>130</v>
      </c>
      <c r="L7" s="528" t="s">
        <v>131</v>
      </c>
      <c r="M7" s="528" t="s">
        <v>132</v>
      </c>
      <c r="N7" s="528" t="s">
        <v>133</v>
      </c>
      <c r="O7" s="248" t="s">
        <v>343</v>
      </c>
      <c r="P7" s="249" t="s">
        <v>344</v>
      </c>
      <c r="Q7" s="250" t="s">
        <v>345</v>
      </c>
    </row>
    <row r="8" spans="1:30" s="252" customFormat="1" ht="19.5" customHeight="1">
      <c r="A8" s="251">
        <v>1</v>
      </c>
      <c r="B8" s="718">
        <v>1</v>
      </c>
      <c r="C8" s="719"/>
      <c r="D8" s="720" t="s">
        <v>563</v>
      </c>
      <c r="E8" s="721" t="s">
        <v>70</v>
      </c>
      <c r="F8" s="700">
        <v>165422</v>
      </c>
      <c r="G8" s="700">
        <v>171179</v>
      </c>
      <c r="H8" s="701">
        <v>188818</v>
      </c>
      <c r="I8" s="772">
        <f>J8+K8+L8+M8+N8+O8+P8+Q8</f>
        <v>169685</v>
      </c>
      <c r="J8" s="548">
        <v>103530</v>
      </c>
      <c r="K8" s="548">
        <v>30132</v>
      </c>
      <c r="L8" s="548">
        <v>36023</v>
      </c>
      <c r="M8" s="549"/>
      <c r="N8" s="549"/>
      <c r="O8" s="549"/>
      <c r="P8" s="549"/>
      <c r="Q8" s="550"/>
      <c r="R8" s="549"/>
      <c r="S8" s="549"/>
      <c r="T8" s="549"/>
      <c r="U8" s="549"/>
      <c r="V8" s="549"/>
      <c r="W8" s="549"/>
      <c r="X8" s="549"/>
      <c r="Y8" s="549"/>
      <c r="Z8" s="549"/>
      <c r="AA8" s="549"/>
      <c r="AB8" s="549"/>
      <c r="AC8" s="549"/>
      <c r="AD8" s="549"/>
    </row>
    <row r="9" spans="1:30" s="222" customFormat="1" ht="15">
      <c r="A9" s="253">
        <v>2</v>
      </c>
      <c r="B9" s="722"/>
      <c r="C9" s="645"/>
      <c r="D9" s="723" t="s">
        <v>301</v>
      </c>
      <c r="E9" s="724"/>
      <c r="F9" s="207"/>
      <c r="G9" s="207"/>
      <c r="H9" s="208"/>
      <c r="I9" s="702"/>
      <c r="J9" s="234"/>
      <c r="K9" s="234"/>
      <c r="L9" s="234"/>
      <c r="M9" s="234"/>
      <c r="N9" s="234"/>
      <c r="O9" s="234"/>
      <c r="P9" s="234"/>
      <c r="Q9" s="553"/>
      <c r="R9" s="234"/>
      <c r="S9" s="234"/>
      <c r="T9" s="234"/>
      <c r="U9" s="234"/>
      <c r="V9" s="234"/>
      <c r="W9" s="234"/>
      <c r="X9" s="234"/>
      <c r="Y9" s="234"/>
      <c r="Z9" s="234"/>
      <c r="AA9" s="234"/>
      <c r="AB9" s="234"/>
      <c r="AC9" s="234"/>
      <c r="AD9" s="234"/>
    </row>
    <row r="10" spans="1:30" s="222" customFormat="1" ht="29.25" customHeight="1">
      <c r="A10" s="254">
        <v>3</v>
      </c>
      <c r="B10" s="722"/>
      <c r="C10" s="645">
        <v>1</v>
      </c>
      <c r="D10" s="725" t="s">
        <v>346</v>
      </c>
      <c r="E10" s="725"/>
      <c r="F10" s="726">
        <v>1628</v>
      </c>
      <c r="G10" s="726"/>
      <c r="H10" s="208"/>
      <c r="I10" s="702">
        <f>J10+K10+L10+M10+N10+O10+P10+Q10</f>
        <v>0</v>
      </c>
      <c r="J10" s="234"/>
      <c r="K10" s="234"/>
      <c r="L10" s="234"/>
      <c r="M10" s="234"/>
      <c r="N10" s="234"/>
      <c r="O10" s="234"/>
      <c r="P10" s="234"/>
      <c r="Q10" s="553"/>
      <c r="R10" s="234"/>
      <c r="S10" s="234"/>
      <c r="T10" s="234"/>
      <c r="U10" s="234"/>
      <c r="V10" s="234"/>
      <c r="W10" s="234"/>
      <c r="X10" s="234"/>
      <c r="Y10" s="234"/>
      <c r="Z10" s="234"/>
      <c r="AA10" s="234"/>
      <c r="AB10" s="234"/>
      <c r="AC10" s="234"/>
      <c r="AD10" s="234"/>
    </row>
    <row r="11" spans="1:30" s="255" customFormat="1" ht="15">
      <c r="A11" s="253">
        <v>4</v>
      </c>
      <c r="B11" s="727"/>
      <c r="C11" s="728">
        <v>2</v>
      </c>
      <c r="D11" s="729" t="s">
        <v>302</v>
      </c>
      <c r="E11" s="730"/>
      <c r="F11" s="703">
        <v>733</v>
      </c>
      <c r="G11" s="703"/>
      <c r="H11" s="704"/>
      <c r="I11" s="705">
        <f aca="true" t="shared" si="0" ref="I11:I31">J11+K11+L11+M11+N11+O11+P11+Q11</f>
        <v>0</v>
      </c>
      <c r="J11" s="260"/>
      <c r="K11" s="260"/>
      <c r="L11" s="554"/>
      <c r="M11" s="554"/>
      <c r="N11" s="554"/>
      <c r="O11" s="554"/>
      <c r="P11" s="554"/>
      <c r="Q11" s="555"/>
      <c r="R11" s="556"/>
      <c r="S11" s="556"/>
      <c r="T11" s="556"/>
      <c r="U11" s="556"/>
      <c r="V11" s="556"/>
      <c r="W11" s="556"/>
      <c r="X11" s="556"/>
      <c r="Y11" s="556"/>
      <c r="Z11" s="556"/>
      <c r="AA11" s="556"/>
      <c r="AB11" s="556"/>
      <c r="AC11" s="556"/>
      <c r="AD11" s="556"/>
    </row>
    <row r="12" spans="1:30" s="252" customFormat="1" ht="19.5" customHeight="1">
      <c r="A12" s="251">
        <v>5</v>
      </c>
      <c r="B12" s="718">
        <v>2</v>
      </c>
      <c r="C12" s="719"/>
      <c r="D12" s="720" t="s">
        <v>564</v>
      </c>
      <c r="E12" s="721" t="s">
        <v>70</v>
      </c>
      <c r="F12" s="700">
        <v>299833</v>
      </c>
      <c r="G12" s="700">
        <v>290968</v>
      </c>
      <c r="H12" s="701">
        <v>313637</v>
      </c>
      <c r="I12" s="772">
        <f t="shared" si="0"/>
        <v>301784</v>
      </c>
      <c r="J12" s="548">
        <v>192044</v>
      </c>
      <c r="K12" s="548">
        <v>55754</v>
      </c>
      <c r="L12" s="548">
        <v>53986</v>
      </c>
      <c r="M12" s="549"/>
      <c r="N12" s="549"/>
      <c r="O12" s="549"/>
      <c r="P12" s="549"/>
      <c r="Q12" s="550"/>
      <c r="R12" s="549"/>
      <c r="S12" s="549"/>
      <c r="T12" s="549"/>
      <c r="U12" s="549"/>
      <c r="V12" s="549"/>
      <c r="W12" s="549"/>
      <c r="X12" s="549"/>
      <c r="Y12" s="549"/>
      <c r="Z12" s="549"/>
      <c r="AA12" s="549"/>
      <c r="AB12" s="549"/>
      <c r="AC12" s="549"/>
      <c r="AD12" s="549"/>
    </row>
    <row r="13" spans="1:30" s="222" customFormat="1" ht="15">
      <c r="A13" s="253">
        <v>6</v>
      </c>
      <c r="B13" s="722"/>
      <c r="C13" s="645"/>
      <c r="D13" s="723" t="s">
        <v>303</v>
      </c>
      <c r="E13" s="724"/>
      <c r="F13" s="207"/>
      <c r="G13" s="207"/>
      <c r="H13" s="208"/>
      <c r="I13" s="702"/>
      <c r="J13" s="234"/>
      <c r="K13" s="234"/>
      <c r="L13" s="234"/>
      <c r="M13" s="234"/>
      <c r="N13" s="234"/>
      <c r="O13" s="234"/>
      <c r="P13" s="234"/>
      <c r="Q13" s="553"/>
      <c r="R13" s="234"/>
      <c r="S13" s="234"/>
      <c r="T13" s="234"/>
      <c r="U13" s="234"/>
      <c r="V13" s="234"/>
      <c r="W13" s="234"/>
      <c r="X13" s="234"/>
      <c r="Y13" s="234"/>
      <c r="Z13" s="234"/>
      <c r="AA13" s="234"/>
      <c r="AB13" s="234"/>
      <c r="AC13" s="234"/>
      <c r="AD13" s="234"/>
    </row>
    <row r="14" spans="1:30" s="222" customFormat="1" ht="29.25" customHeight="1">
      <c r="A14" s="254">
        <v>7</v>
      </c>
      <c r="B14" s="722"/>
      <c r="C14" s="645">
        <v>1</v>
      </c>
      <c r="D14" s="725" t="s">
        <v>346</v>
      </c>
      <c r="E14" s="725"/>
      <c r="F14" s="726">
        <v>2237</v>
      </c>
      <c r="G14" s="726"/>
      <c r="H14" s="208"/>
      <c r="I14" s="702">
        <f>J14+K14+L14+M14+N14+O14+P14+Q14</f>
        <v>0</v>
      </c>
      <c r="J14" s="234"/>
      <c r="K14" s="234"/>
      <c r="L14" s="234"/>
      <c r="M14" s="234"/>
      <c r="N14" s="234"/>
      <c r="O14" s="234"/>
      <c r="P14" s="234"/>
      <c r="Q14" s="553"/>
      <c r="R14" s="234"/>
      <c r="S14" s="234"/>
      <c r="T14" s="234"/>
      <c r="U14" s="234"/>
      <c r="V14" s="234"/>
      <c r="W14" s="234"/>
      <c r="X14" s="234"/>
      <c r="Y14" s="234"/>
      <c r="Z14" s="234"/>
      <c r="AA14" s="234"/>
      <c r="AB14" s="234"/>
      <c r="AC14" s="234"/>
      <c r="AD14" s="234"/>
    </row>
    <row r="15" spans="1:30" s="255" customFormat="1" ht="15">
      <c r="A15" s="253">
        <v>8</v>
      </c>
      <c r="B15" s="727"/>
      <c r="C15" s="728">
        <v>2</v>
      </c>
      <c r="D15" s="729" t="s">
        <v>302</v>
      </c>
      <c r="E15" s="730"/>
      <c r="F15" s="703">
        <v>1158</v>
      </c>
      <c r="G15" s="703">
        <v>268</v>
      </c>
      <c r="H15" s="704">
        <v>783</v>
      </c>
      <c r="I15" s="705">
        <f>J15+K15+L15+M15+N15+O15+P15+Q15</f>
        <v>0</v>
      </c>
      <c r="J15" s="260"/>
      <c r="K15" s="260"/>
      <c r="L15" s="554"/>
      <c r="M15" s="554"/>
      <c r="N15" s="554"/>
      <c r="O15" s="554"/>
      <c r="P15" s="554"/>
      <c r="Q15" s="555"/>
      <c r="R15" s="556"/>
      <c r="S15" s="556"/>
      <c r="T15" s="556"/>
      <c r="U15" s="556"/>
      <c r="V15" s="556"/>
      <c r="W15" s="556"/>
      <c r="X15" s="556"/>
      <c r="Y15" s="556"/>
      <c r="Z15" s="556"/>
      <c r="AA15" s="556"/>
      <c r="AB15" s="556"/>
      <c r="AC15" s="556"/>
      <c r="AD15" s="556"/>
    </row>
    <row r="16" spans="1:30" s="252" customFormat="1" ht="19.5" customHeight="1">
      <c r="A16" s="251">
        <v>9</v>
      </c>
      <c r="B16" s="718">
        <v>3</v>
      </c>
      <c r="C16" s="719"/>
      <c r="D16" s="720" t="s">
        <v>565</v>
      </c>
      <c r="E16" s="721" t="s">
        <v>70</v>
      </c>
      <c r="F16" s="700">
        <v>332667</v>
      </c>
      <c r="G16" s="700">
        <v>344902</v>
      </c>
      <c r="H16" s="701">
        <v>362236</v>
      </c>
      <c r="I16" s="772">
        <f t="shared" si="0"/>
        <v>353737</v>
      </c>
      <c r="J16" s="548">
        <v>229136</v>
      </c>
      <c r="K16" s="548">
        <v>67178</v>
      </c>
      <c r="L16" s="548">
        <v>57423</v>
      </c>
      <c r="M16" s="549"/>
      <c r="N16" s="549"/>
      <c r="O16" s="549"/>
      <c r="P16" s="549"/>
      <c r="Q16" s="550"/>
      <c r="R16" s="549"/>
      <c r="S16" s="549"/>
      <c r="T16" s="549"/>
      <c r="U16" s="549"/>
      <c r="V16" s="549"/>
      <c r="W16" s="549"/>
      <c r="X16" s="549"/>
      <c r="Y16" s="549"/>
      <c r="Z16" s="549"/>
      <c r="AA16" s="549"/>
      <c r="AB16" s="549"/>
      <c r="AC16" s="549"/>
      <c r="AD16" s="549"/>
    </row>
    <row r="17" spans="1:30" s="222" customFormat="1" ht="15">
      <c r="A17" s="253">
        <v>10</v>
      </c>
      <c r="B17" s="722"/>
      <c r="C17" s="645"/>
      <c r="D17" s="723" t="s">
        <v>304</v>
      </c>
      <c r="E17" s="724"/>
      <c r="F17" s="207"/>
      <c r="G17" s="207"/>
      <c r="H17" s="208"/>
      <c r="I17" s="702"/>
      <c r="J17" s="234"/>
      <c r="K17" s="234"/>
      <c r="L17" s="234"/>
      <c r="M17" s="234"/>
      <c r="N17" s="234"/>
      <c r="O17" s="234"/>
      <c r="P17" s="234"/>
      <c r="Q17" s="553"/>
      <c r="R17" s="234"/>
      <c r="S17" s="234"/>
      <c r="T17" s="234"/>
      <c r="U17" s="234"/>
      <c r="V17" s="234"/>
      <c r="W17" s="234"/>
      <c r="X17" s="234"/>
      <c r="Y17" s="234"/>
      <c r="Z17" s="234"/>
      <c r="AA17" s="234"/>
      <c r="AB17" s="234"/>
      <c r="AC17" s="234"/>
      <c r="AD17" s="234"/>
    </row>
    <row r="18" spans="1:30" s="222" customFormat="1" ht="29.25" customHeight="1">
      <c r="A18" s="254">
        <v>11</v>
      </c>
      <c r="B18" s="722"/>
      <c r="C18" s="645">
        <v>1</v>
      </c>
      <c r="D18" s="725" t="s">
        <v>346</v>
      </c>
      <c r="E18" s="725"/>
      <c r="F18" s="726">
        <v>556</v>
      </c>
      <c r="G18" s="726"/>
      <c r="H18" s="208"/>
      <c r="I18" s="702">
        <f t="shared" si="0"/>
        <v>0</v>
      </c>
      <c r="J18" s="234"/>
      <c r="K18" s="234"/>
      <c r="L18" s="234"/>
      <c r="M18" s="234"/>
      <c r="N18" s="234"/>
      <c r="O18" s="234"/>
      <c r="P18" s="234"/>
      <c r="Q18" s="553"/>
      <c r="R18" s="234"/>
      <c r="S18" s="234"/>
      <c r="T18" s="234"/>
      <c r="U18" s="234"/>
      <c r="V18" s="234"/>
      <c r="W18" s="234"/>
      <c r="X18" s="234"/>
      <c r="Y18" s="234"/>
      <c r="Z18" s="234"/>
      <c r="AA18" s="234"/>
      <c r="AB18" s="234"/>
      <c r="AC18" s="234"/>
      <c r="AD18" s="234"/>
    </row>
    <row r="19" spans="1:30" s="255" customFormat="1" ht="15">
      <c r="A19" s="253">
        <v>12</v>
      </c>
      <c r="B19" s="727"/>
      <c r="C19" s="728">
        <v>2</v>
      </c>
      <c r="D19" s="729" t="s">
        <v>302</v>
      </c>
      <c r="E19" s="730"/>
      <c r="F19" s="703">
        <v>2146</v>
      </c>
      <c r="G19" s="703"/>
      <c r="H19" s="704"/>
      <c r="I19" s="705">
        <f t="shared" si="0"/>
        <v>0</v>
      </c>
      <c r="J19" s="260"/>
      <c r="K19" s="260"/>
      <c r="L19" s="554"/>
      <c r="M19" s="554"/>
      <c r="N19" s="554"/>
      <c r="O19" s="554"/>
      <c r="P19" s="554"/>
      <c r="Q19" s="555"/>
      <c r="R19" s="556"/>
      <c r="S19" s="556"/>
      <c r="T19" s="556"/>
      <c r="U19" s="556"/>
      <c r="V19" s="556"/>
      <c r="W19" s="556"/>
      <c r="X19" s="556"/>
      <c r="Y19" s="556"/>
      <c r="Z19" s="556"/>
      <c r="AA19" s="556"/>
      <c r="AB19" s="556"/>
      <c r="AC19" s="556"/>
      <c r="AD19" s="556"/>
    </row>
    <row r="20" spans="1:30" s="252" customFormat="1" ht="19.5" customHeight="1">
      <c r="A20" s="251">
        <v>13</v>
      </c>
      <c r="B20" s="718">
        <v>4</v>
      </c>
      <c r="C20" s="719"/>
      <c r="D20" s="720" t="s">
        <v>566</v>
      </c>
      <c r="E20" s="721" t="s">
        <v>70</v>
      </c>
      <c r="F20" s="700">
        <v>235464</v>
      </c>
      <c r="G20" s="700">
        <v>255649</v>
      </c>
      <c r="H20" s="701">
        <v>275390</v>
      </c>
      <c r="I20" s="772">
        <f t="shared" si="0"/>
        <v>262901</v>
      </c>
      <c r="J20" s="548">
        <v>168464</v>
      </c>
      <c r="K20" s="548">
        <v>48570</v>
      </c>
      <c r="L20" s="548">
        <v>45867</v>
      </c>
      <c r="M20" s="549"/>
      <c r="N20" s="549"/>
      <c r="O20" s="549"/>
      <c r="P20" s="549"/>
      <c r="Q20" s="550"/>
      <c r="R20" s="549"/>
      <c r="S20" s="549"/>
      <c r="T20" s="549"/>
      <c r="U20" s="549"/>
      <c r="V20" s="549"/>
      <c r="W20" s="549"/>
      <c r="X20" s="549"/>
      <c r="Y20" s="549"/>
      <c r="Z20" s="549"/>
      <c r="AA20" s="549"/>
      <c r="AB20" s="549"/>
      <c r="AC20" s="549"/>
      <c r="AD20" s="549"/>
    </row>
    <row r="21" spans="1:30" s="222" customFormat="1" ht="15">
      <c r="A21" s="253">
        <v>14</v>
      </c>
      <c r="B21" s="722"/>
      <c r="C21" s="645"/>
      <c r="D21" s="723" t="s">
        <v>305</v>
      </c>
      <c r="E21" s="724"/>
      <c r="F21" s="207"/>
      <c r="G21" s="207"/>
      <c r="H21" s="208"/>
      <c r="I21" s="702"/>
      <c r="J21" s="234"/>
      <c r="K21" s="234"/>
      <c r="L21" s="234"/>
      <c r="M21" s="234"/>
      <c r="N21" s="234"/>
      <c r="O21" s="234"/>
      <c r="P21" s="234"/>
      <c r="Q21" s="553"/>
      <c r="R21" s="234"/>
      <c r="S21" s="234"/>
      <c r="T21" s="234"/>
      <c r="U21" s="234"/>
      <c r="V21" s="234"/>
      <c r="W21" s="234"/>
      <c r="X21" s="234"/>
      <c r="Y21" s="234"/>
      <c r="Z21" s="234"/>
      <c r="AA21" s="234"/>
      <c r="AB21" s="234"/>
      <c r="AC21" s="234"/>
      <c r="AD21" s="234"/>
    </row>
    <row r="22" spans="1:30" s="222" customFormat="1" ht="29.25" customHeight="1">
      <c r="A22" s="254">
        <v>15</v>
      </c>
      <c r="B22" s="722"/>
      <c r="C22" s="645">
        <v>1</v>
      </c>
      <c r="D22" s="725" t="s">
        <v>346</v>
      </c>
      <c r="E22" s="725"/>
      <c r="F22" s="726">
        <v>613</v>
      </c>
      <c r="G22" s="726"/>
      <c r="H22" s="208"/>
      <c r="I22" s="702">
        <f t="shared" si="0"/>
        <v>0</v>
      </c>
      <c r="J22" s="234"/>
      <c r="K22" s="234"/>
      <c r="L22" s="234"/>
      <c r="M22" s="234"/>
      <c r="N22" s="234"/>
      <c r="O22" s="234"/>
      <c r="P22" s="234"/>
      <c r="Q22" s="553"/>
      <c r="R22" s="234"/>
      <c r="S22" s="234"/>
      <c r="T22" s="234"/>
      <c r="U22" s="234"/>
      <c r="V22" s="234"/>
      <c r="W22" s="234"/>
      <c r="X22" s="234"/>
      <c r="Y22" s="234"/>
      <c r="Z22" s="234"/>
      <c r="AA22" s="234"/>
      <c r="AB22" s="234"/>
      <c r="AC22" s="234"/>
      <c r="AD22" s="234"/>
    </row>
    <row r="23" spans="1:30" s="255" customFormat="1" ht="15">
      <c r="A23" s="253">
        <v>16</v>
      </c>
      <c r="B23" s="727"/>
      <c r="C23" s="728">
        <v>2</v>
      </c>
      <c r="D23" s="729" t="s">
        <v>302</v>
      </c>
      <c r="E23" s="730"/>
      <c r="F23" s="703">
        <v>1421</v>
      </c>
      <c r="G23" s="703"/>
      <c r="H23" s="704"/>
      <c r="I23" s="705">
        <f t="shared" si="0"/>
        <v>0</v>
      </c>
      <c r="J23" s="260"/>
      <c r="K23" s="260"/>
      <c r="L23" s="554"/>
      <c r="M23" s="554"/>
      <c r="N23" s="554"/>
      <c r="O23" s="554"/>
      <c r="P23" s="554"/>
      <c r="Q23" s="555"/>
      <c r="R23" s="556"/>
      <c r="S23" s="556"/>
      <c r="T23" s="556"/>
      <c r="U23" s="556"/>
      <c r="V23" s="556"/>
      <c r="W23" s="556"/>
      <c r="X23" s="556"/>
      <c r="Y23" s="556"/>
      <c r="Z23" s="556"/>
      <c r="AA23" s="556"/>
      <c r="AB23" s="556"/>
      <c r="AC23" s="556"/>
      <c r="AD23" s="556"/>
    </row>
    <row r="24" spans="1:30" s="252" customFormat="1" ht="19.5" customHeight="1">
      <c r="A24" s="251">
        <v>17</v>
      </c>
      <c r="B24" s="718">
        <v>5</v>
      </c>
      <c r="C24" s="719"/>
      <c r="D24" s="720" t="s">
        <v>567</v>
      </c>
      <c r="E24" s="721" t="s">
        <v>70</v>
      </c>
      <c r="F24" s="700">
        <v>289945</v>
      </c>
      <c r="G24" s="700">
        <v>272389</v>
      </c>
      <c r="H24" s="701">
        <v>315753</v>
      </c>
      <c r="I24" s="772">
        <f t="shared" si="0"/>
        <v>279887</v>
      </c>
      <c r="J24" s="548">
        <v>167873</v>
      </c>
      <c r="K24" s="548">
        <v>48458</v>
      </c>
      <c r="L24" s="548">
        <v>63556</v>
      </c>
      <c r="M24" s="549"/>
      <c r="N24" s="549"/>
      <c r="O24" s="549"/>
      <c r="P24" s="549"/>
      <c r="Q24" s="550"/>
      <c r="R24" s="549"/>
      <c r="S24" s="549"/>
      <c r="T24" s="549"/>
      <c r="U24" s="549"/>
      <c r="V24" s="549"/>
      <c r="W24" s="549"/>
      <c r="X24" s="549"/>
      <c r="Y24" s="549"/>
      <c r="Z24" s="549"/>
      <c r="AA24" s="549"/>
      <c r="AB24" s="549"/>
      <c r="AC24" s="549"/>
      <c r="AD24" s="549"/>
    </row>
    <row r="25" spans="1:30" s="222" customFormat="1" ht="15">
      <c r="A25" s="253">
        <v>18</v>
      </c>
      <c r="B25" s="722"/>
      <c r="C25" s="645"/>
      <c r="D25" s="723" t="s">
        <v>306</v>
      </c>
      <c r="E25" s="724"/>
      <c r="F25" s="207"/>
      <c r="G25" s="207"/>
      <c r="H25" s="208"/>
      <c r="I25" s="702"/>
      <c r="J25" s="234"/>
      <c r="K25" s="234"/>
      <c r="L25" s="234"/>
      <c r="M25" s="234"/>
      <c r="N25" s="234"/>
      <c r="O25" s="234"/>
      <c r="P25" s="234"/>
      <c r="Q25" s="553"/>
      <c r="R25" s="234"/>
      <c r="S25" s="234"/>
      <c r="T25" s="234"/>
      <c r="U25" s="234"/>
      <c r="V25" s="234"/>
      <c r="W25" s="234"/>
      <c r="X25" s="234"/>
      <c r="Y25" s="234"/>
      <c r="Z25" s="234"/>
      <c r="AA25" s="234"/>
      <c r="AB25" s="234"/>
      <c r="AC25" s="234"/>
      <c r="AD25" s="234"/>
    </row>
    <row r="26" spans="1:30" s="222" customFormat="1" ht="29.25" customHeight="1">
      <c r="A26" s="254">
        <v>19</v>
      </c>
      <c r="B26" s="722"/>
      <c r="C26" s="645">
        <v>1</v>
      </c>
      <c r="D26" s="725" t="s">
        <v>346</v>
      </c>
      <c r="E26" s="725"/>
      <c r="F26" s="726">
        <v>542</v>
      </c>
      <c r="G26" s="726"/>
      <c r="H26" s="208"/>
      <c r="I26" s="702">
        <f t="shared" si="0"/>
        <v>0</v>
      </c>
      <c r="J26" s="234"/>
      <c r="K26" s="234"/>
      <c r="L26" s="234"/>
      <c r="M26" s="234"/>
      <c r="N26" s="234"/>
      <c r="O26" s="234"/>
      <c r="P26" s="234"/>
      <c r="Q26" s="553"/>
      <c r="R26" s="234"/>
      <c r="S26" s="234"/>
      <c r="T26" s="234"/>
      <c r="U26" s="234"/>
      <c r="V26" s="234"/>
      <c r="W26" s="234"/>
      <c r="X26" s="234"/>
      <c r="Y26" s="234"/>
      <c r="Z26" s="234"/>
      <c r="AA26" s="234"/>
      <c r="AB26" s="234"/>
      <c r="AC26" s="234"/>
      <c r="AD26" s="234"/>
    </row>
    <row r="27" spans="1:30" s="255" customFormat="1" ht="15">
      <c r="A27" s="253">
        <v>20</v>
      </c>
      <c r="B27" s="727"/>
      <c r="C27" s="728">
        <v>2</v>
      </c>
      <c r="D27" s="729" t="s">
        <v>302</v>
      </c>
      <c r="E27" s="730"/>
      <c r="F27" s="703">
        <v>866</v>
      </c>
      <c r="G27" s="703"/>
      <c r="H27" s="704"/>
      <c r="I27" s="705">
        <f t="shared" si="0"/>
        <v>0</v>
      </c>
      <c r="J27" s="260"/>
      <c r="K27" s="260"/>
      <c r="L27" s="554"/>
      <c r="M27" s="554"/>
      <c r="N27" s="554"/>
      <c r="O27" s="554"/>
      <c r="P27" s="554"/>
      <c r="Q27" s="555"/>
      <c r="R27" s="556"/>
      <c r="S27" s="556"/>
      <c r="T27" s="556"/>
      <c r="U27" s="556"/>
      <c r="V27" s="556"/>
      <c r="W27" s="556"/>
      <c r="X27" s="556"/>
      <c r="Y27" s="556"/>
      <c r="Z27" s="556"/>
      <c r="AA27" s="556"/>
      <c r="AB27" s="556"/>
      <c r="AC27" s="556"/>
      <c r="AD27" s="556"/>
    </row>
    <row r="28" spans="1:30" s="252" customFormat="1" ht="19.5" customHeight="1">
      <c r="A28" s="251">
        <v>21</v>
      </c>
      <c r="B28" s="718">
        <v>6</v>
      </c>
      <c r="C28" s="719"/>
      <c r="D28" s="720" t="s">
        <v>568</v>
      </c>
      <c r="E28" s="721" t="s">
        <v>70</v>
      </c>
      <c r="F28" s="700">
        <v>116855</v>
      </c>
      <c r="G28" s="700">
        <v>136414</v>
      </c>
      <c r="H28" s="701">
        <v>143120</v>
      </c>
      <c r="I28" s="772">
        <f t="shared" si="0"/>
        <v>136038</v>
      </c>
      <c r="J28" s="548">
        <v>87619</v>
      </c>
      <c r="K28" s="548">
        <v>25200</v>
      </c>
      <c r="L28" s="548">
        <v>23219</v>
      </c>
      <c r="M28" s="549"/>
      <c r="N28" s="549"/>
      <c r="O28" s="549"/>
      <c r="P28" s="549"/>
      <c r="Q28" s="550"/>
      <c r="R28" s="549"/>
      <c r="S28" s="549"/>
      <c r="T28" s="549"/>
      <c r="U28" s="549"/>
      <c r="V28" s="549"/>
      <c r="W28" s="549"/>
      <c r="X28" s="549"/>
      <c r="Y28" s="549"/>
      <c r="Z28" s="549"/>
      <c r="AA28" s="549"/>
      <c r="AB28" s="549"/>
      <c r="AC28" s="549"/>
      <c r="AD28" s="549"/>
    </row>
    <row r="29" spans="1:30" s="222" customFormat="1" ht="15">
      <c r="A29" s="253">
        <v>22</v>
      </c>
      <c r="B29" s="722"/>
      <c r="C29" s="645"/>
      <c r="D29" s="723" t="s">
        <v>307</v>
      </c>
      <c r="E29" s="724"/>
      <c r="F29" s="207"/>
      <c r="G29" s="207"/>
      <c r="H29" s="208"/>
      <c r="I29" s="702"/>
      <c r="J29" s="234"/>
      <c r="K29" s="234"/>
      <c r="L29" s="234"/>
      <c r="M29" s="234"/>
      <c r="N29" s="234"/>
      <c r="O29" s="234"/>
      <c r="P29" s="234"/>
      <c r="Q29" s="553"/>
      <c r="R29" s="234"/>
      <c r="S29" s="234"/>
      <c r="T29" s="234"/>
      <c r="U29" s="234"/>
      <c r="V29" s="234"/>
      <c r="W29" s="234"/>
      <c r="X29" s="234"/>
      <c r="Y29" s="234"/>
      <c r="Z29" s="234"/>
      <c r="AA29" s="234"/>
      <c r="AB29" s="234"/>
      <c r="AC29" s="234"/>
      <c r="AD29" s="234"/>
    </row>
    <row r="30" spans="1:30" s="222" customFormat="1" ht="29.25" customHeight="1">
      <c r="A30" s="254">
        <v>23</v>
      </c>
      <c r="B30" s="722"/>
      <c r="C30" s="645">
        <v>1</v>
      </c>
      <c r="D30" s="725" t="s">
        <v>346</v>
      </c>
      <c r="E30" s="725"/>
      <c r="F30" s="726">
        <v>394</v>
      </c>
      <c r="G30" s="726"/>
      <c r="H30" s="208"/>
      <c r="I30" s="702">
        <f t="shared" si="0"/>
        <v>0</v>
      </c>
      <c r="J30" s="234"/>
      <c r="K30" s="234"/>
      <c r="L30" s="234"/>
      <c r="M30" s="234"/>
      <c r="N30" s="234"/>
      <c r="O30" s="234"/>
      <c r="P30" s="234"/>
      <c r="Q30" s="553"/>
      <c r="R30" s="234"/>
      <c r="S30" s="234"/>
      <c r="T30" s="234"/>
      <c r="U30" s="234"/>
      <c r="V30" s="234"/>
      <c r="W30" s="234"/>
      <c r="X30" s="234"/>
      <c r="Y30" s="234"/>
      <c r="Z30" s="234"/>
      <c r="AA30" s="234"/>
      <c r="AB30" s="234"/>
      <c r="AC30" s="234"/>
      <c r="AD30" s="234"/>
    </row>
    <row r="31" spans="1:30" s="255" customFormat="1" ht="24" customHeight="1">
      <c r="A31" s="253">
        <v>24</v>
      </c>
      <c r="B31" s="727"/>
      <c r="C31" s="728">
        <v>2</v>
      </c>
      <c r="D31" s="729" t="s">
        <v>302</v>
      </c>
      <c r="E31" s="730"/>
      <c r="F31" s="703">
        <v>1147</v>
      </c>
      <c r="G31" s="703">
        <v>2236</v>
      </c>
      <c r="H31" s="704">
        <v>2236</v>
      </c>
      <c r="I31" s="705">
        <f t="shared" si="0"/>
        <v>402</v>
      </c>
      <c r="J31" s="260">
        <v>317</v>
      </c>
      <c r="K31" s="260">
        <v>85</v>
      </c>
      <c r="L31" s="554"/>
      <c r="M31" s="554"/>
      <c r="N31" s="554"/>
      <c r="O31" s="554"/>
      <c r="P31" s="554"/>
      <c r="Q31" s="555"/>
      <c r="R31" s="556"/>
      <c r="S31" s="556"/>
      <c r="T31" s="556"/>
      <c r="U31" s="556"/>
      <c r="V31" s="556"/>
      <c r="W31" s="556"/>
      <c r="X31" s="556"/>
      <c r="Y31" s="556"/>
      <c r="Z31" s="556"/>
      <c r="AA31" s="556"/>
      <c r="AB31" s="556"/>
      <c r="AC31" s="556"/>
      <c r="AD31" s="556"/>
    </row>
    <row r="32" spans="1:30" s="214" customFormat="1" ht="30" customHeight="1" thickBot="1">
      <c r="A32" s="254">
        <v>25</v>
      </c>
      <c r="B32" s="731"/>
      <c r="C32" s="732"/>
      <c r="D32" s="732" t="s">
        <v>308</v>
      </c>
      <c r="E32" s="733"/>
      <c r="F32" s="732">
        <f>SUM(F8:F31)</f>
        <v>1453627</v>
      </c>
      <c r="G32" s="732">
        <f>SUM(G8:G31)</f>
        <v>1474005</v>
      </c>
      <c r="H32" s="732">
        <f>SUM(H8:H31)</f>
        <v>1601973</v>
      </c>
      <c r="I32" s="706">
        <f aca="true" t="shared" si="1" ref="I32:Q32">SUM(I8:I31)</f>
        <v>1504434</v>
      </c>
      <c r="J32" s="557">
        <f t="shared" si="1"/>
        <v>948983</v>
      </c>
      <c r="K32" s="557">
        <f t="shared" si="1"/>
        <v>275377</v>
      </c>
      <c r="L32" s="557">
        <f t="shared" si="1"/>
        <v>280074</v>
      </c>
      <c r="M32" s="557">
        <f t="shared" si="1"/>
        <v>0</v>
      </c>
      <c r="N32" s="557">
        <f t="shared" si="1"/>
        <v>0</v>
      </c>
      <c r="O32" s="557">
        <f t="shared" si="1"/>
        <v>0</v>
      </c>
      <c r="P32" s="557">
        <f t="shared" si="1"/>
        <v>0</v>
      </c>
      <c r="Q32" s="558">
        <f t="shared" si="1"/>
        <v>0</v>
      </c>
      <c r="R32" s="543"/>
      <c r="S32" s="559"/>
      <c r="T32" s="559"/>
      <c r="U32" s="559"/>
      <c r="V32" s="559"/>
      <c r="W32" s="559"/>
      <c r="X32" s="559"/>
      <c r="Y32" s="559"/>
      <c r="Z32" s="559"/>
      <c r="AA32" s="559"/>
      <c r="AB32" s="559"/>
      <c r="AC32" s="559"/>
      <c r="AD32" s="559"/>
    </row>
    <row r="33" spans="1:30" s="227" customFormat="1" ht="24.75" customHeight="1" thickTop="1">
      <c r="A33" s="254">
        <v>26</v>
      </c>
      <c r="B33" s="722">
        <v>7</v>
      </c>
      <c r="C33" s="645"/>
      <c r="D33" s="726" t="s">
        <v>347</v>
      </c>
      <c r="E33" s="734" t="s">
        <v>70</v>
      </c>
      <c r="F33" s="207">
        <v>217986</v>
      </c>
      <c r="G33" s="207">
        <v>160137</v>
      </c>
      <c r="H33" s="225">
        <v>192266</v>
      </c>
      <c r="I33" s="707">
        <f>SUM(J33:Q33)</f>
        <v>141258</v>
      </c>
      <c r="J33" s="193">
        <v>96039</v>
      </c>
      <c r="K33" s="193">
        <v>26579</v>
      </c>
      <c r="L33" s="193">
        <v>18640</v>
      </c>
      <c r="M33" s="560"/>
      <c r="N33" s="560"/>
      <c r="O33" s="560"/>
      <c r="P33" s="560"/>
      <c r="Q33" s="561"/>
      <c r="R33" s="234"/>
      <c r="S33" s="560"/>
      <c r="T33" s="560"/>
      <c r="U33" s="560"/>
      <c r="V33" s="560"/>
      <c r="W33" s="560"/>
      <c r="X33" s="560"/>
      <c r="Y33" s="560"/>
      <c r="Z33" s="560"/>
      <c r="AA33" s="560"/>
      <c r="AB33" s="560"/>
      <c r="AC33" s="560"/>
      <c r="AD33" s="560"/>
    </row>
    <row r="34" spans="1:30" s="257" customFormat="1" ht="24.75" customHeight="1">
      <c r="A34" s="251">
        <v>27</v>
      </c>
      <c r="B34" s="718">
        <v>8</v>
      </c>
      <c r="C34" s="719"/>
      <c r="D34" s="720" t="s">
        <v>261</v>
      </c>
      <c r="E34" s="721" t="s">
        <v>70</v>
      </c>
      <c r="F34" s="700">
        <v>458327</v>
      </c>
      <c r="G34" s="700">
        <v>423423</v>
      </c>
      <c r="H34" s="708">
        <v>518782</v>
      </c>
      <c r="I34" s="709">
        <f>SUM(J34:Q34)</f>
        <v>440559</v>
      </c>
      <c r="J34" s="548">
        <v>283945</v>
      </c>
      <c r="K34" s="548">
        <v>84749</v>
      </c>
      <c r="L34" s="548">
        <v>71865</v>
      </c>
      <c r="M34" s="562"/>
      <c r="N34" s="562"/>
      <c r="O34" s="562"/>
      <c r="P34" s="562"/>
      <c r="Q34" s="563"/>
      <c r="R34" s="549"/>
      <c r="S34" s="562"/>
      <c r="T34" s="562"/>
      <c r="U34" s="562"/>
      <c r="V34" s="562"/>
      <c r="W34" s="562"/>
      <c r="X34" s="562"/>
      <c r="Y34" s="562"/>
      <c r="Z34" s="562"/>
      <c r="AA34" s="562"/>
      <c r="AB34" s="562"/>
      <c r="AC34" s="562"/>
      <c r="AD34" s="562"/>
    </row>
    <row r="35" spans="1:30" s="255" customFormat="1" ht="15">
      <c r="A35" s="253">
        <v>28</v>
      </c>
      <c r="B35" s="727"/>
      <c r="C35" s="728">
        <v>1</v>
      </c>
      <c r="D35" s="729" t="s">
        <v>302</v>
      </c>
      <c r="E35" s="730"/>
      <c r="F35" s="703">
        <v>1452</v>
      </c>
      <c r="G35" s="703"/>
      <c r="H35" s="708">
        <v>783</v>
      </c>
      <c r="I35" s="709">
        <f>SUM(J35:Q35)</f>
        <v>90</v>
      </c>
      <c r="J35" s="260">
        <v>79</v>
      </c>
      <c r="K35" s="260">
        <v>11</v>
      </c>
      <c r="L35" s="554"/>
      <c r="M35" s="554"/>
      <c r="N35" s="554"/>
      <c r="O35" s="554"/>
      <c r="P35" s="554"/>
      <c r="Q35" s="555"/>
      <c r="R35" s="556"/>
      <c r="S35" s="556"/>
      <c r="T35" s="556"/>
      <c r="U35" s="556"/>
      <c r="V35" s="556"/>
      <c r="W35" s="556"/>
      <c r="X35" s="556"/>
      <c r="Y35" s="556"/>
      <c r="Z35" s="556"/>
      <c r="AA35" s="556"/>
      <c r="AB35" s="556"/>
      <c r="AC35" s="556"/>
      <c r="AD35" s="556"/>
    </row>
    <row r="36" spans="1:30" s="257" customFormat="1" ht="24.75" customHeight="1">
      <c r="A36" s="251">
        <v>29</v>
      </c>
      <c r="B36" s="718">
        <v>9</v>
      </c>
      <c r="C36" s="719"/>
      <c r="D36" s="720" t="s">
        <v>348</v>
      </c>
      <c r="E36" s="721" t="s">
        <v>70</v>
      </c>
      <c r="F36" s="700">
        <v>54648</v>
      </c>
      <c r="G36" s="700">
        <v>53330</v>
      </c>
      <c r="H36" s="708">
        <v>80390</v>
      </c>
      <c r="I36" s="709">
        <f aca="true" t="shared" si="2" ref="I36:I47">SUM(J36:Q36)</f>
        <v>55464</v>
      </c>
      <c r="J36" s="548">
        <v>28364</v>
      </c>
      <c r="K36" s="548">
        <v>7927</v>
      </c>
      <c r="L36" s="548">
        <v>19173</v>
      </c>
      <c r="M36" s="562"/>
      <c r="N36" s="562"/>
      <c r="O36" s="562"/>
      <c r="P36" s="562"/>
      <c r="Q36" s="563"/>
      <c r="R36" s="549"/>
      <c r="S36" s="562"/>
      <c r="T36" s="562"/>
      <c r="U36" s="562"/>
      <c r="V36" s="562"/>
      <c r="W36" s="562"/>
      <c r="X36" s="562"/>
      <c r="Y36" s="562"/>
      <c r="Z36" s="562"/>
      <c r="AA36" s="562"/>
      <c r="AB36" s="562"/>
      <c r="AC36" s="562"/>
      <c r="AD36" s="562"/>
    </row>
    <row r="37" spans="1:30" s="255" customFormat="1" ht="24" customHeight="1">
      <c r="A37" s="253">
        <v>30</v>
      </c>
      <c r="B37" s="727"/>
      <c r="C37" s="728">
        <v>1</v>
      </c>
      <c r="D37" s="729" t="s">
        <v>302</v>
      </c>
      <c r="E37" s="730"/>
      <c r="F37" s="703">
        <v>522</v>
      </c>
      <c r="G37" s="703">
        <v>268</v>
      </c>
      <c r="H37" s="704">
        <v>1110</v>
      </c>
      <c r="I37" s="705">
        <f t="shared" si="2"/>
        <v>180</v>
      </c>
      <c r="J37" s="260">
        <v>158</v>
      </c>
      <c r="K37" s="260">
        <v>22</v>
      </c>
      <c r="L37" s="554"/>
      <c r="M37" s="554"/>
      <c r="N37" s="554"/>
      <c r="O37" s="554"/>
      <c r="P37" s="554"/>
      <c r="Q37" s="555"/>
      <c r="R37" s="556"/>
      <c r="S37" s="556"/>
      <c r="T37" s="556"/>
      <c r="U37" s="556"/>
      <c r="V37" s="556"/>
      <c r="W37" s="556"/>
      <c r="X37" s="556"/>
      <c r="Y37" s="556"/>
      <c r="Z37" s="556"/>
      <c r="AA37" s="556"/>
      <c r="AB37" s="556"/>
      <c r="AC37" s="556"/>
      <c r="AD37" s="556"/>
    </row>
    <row r="38" spans="1:30" s="214" customFormat="1" ht="30" customHeight="1" thickBot="1">
      <c r="A38" s="254">
        <v>31</v>
      </c>
      <c r="B38" s="731"/>
      <c r="C38" s="732"/>
      <c r="D38" s="732" t="s">
        <v>309</v>
      </c>
      <c r="E38" s="733"/>
      <c r="F38" s="732">
        <f>SUM(F33:F37)</f>
        <v>732935</v>
      </c>
      <c r="G38" s="732">
        <f>SUM(G33:G37)</f>
        <v>637158</v>
      </c>
      <c r="H38" s="732">
        <f>SUM(H33:H37)</f>
        <v>793331</v>
      </c>
      <c r="I38" s="706">
        <f>SUM(J38:Q38)</f>
        <v>637551</v>
      </c>
      <c r="J38" s="557">
        <f>SUM(J33:J37)</f>
        <v>408585</v>
      </c>
      <c r="K38" s="557">
        <f aca="true" t="shared" si="3" ref="K38:Q38">SUM(K33:K37)</f>
        <v>119288</v>
      </c>
      <c r="L38" s="557">
        <f t="shared" si="3"/>
        <v>109678</v>
      </c>
      <c r="M38" s="557">
        <f t="shared" si="3"/>
        <v>0</v>
      </c>
      <c r="N38" s="557">
        <f t="shared" si="3"/>
        <v>0</v>
      </c>
      <c r="O38" s="557">
        <f t="shared" si="3"/>
        <v>0</v>
      </c>
      <c r="P38" s="557">
        <f t="shared" si="3"/>
        <v>0</v>
      </c>
      <c r="Q38" s="558">
        <f t="shared" si="3"/>
        <v>0</v>
      </c>
      <c r="R38" s="543"/>
      <c r="S38" s="559"/>
      <c r="T38" s="559"/>
      <c r="U38" s="559"/>
      <c r="V38" s="559"/>
      <c r="W38" s="559"/>
      <c r="X38" s="559"/>
      <c r="Y38" s="559"/>
      <c r="Z38" s="559"/>
      <c r="AA38" s="559"/>
      <c r="AB38" s="559"/>
      <c r="AC38" s="559"/>
      <c r="AD38" s="559"/>
    </row>
    <row r="39" spans="1:30" s="258" customFormat="1" ht="30" customHeight="1" thickTop="1">
      <c r="A39" s="251">
        <v>32</v>
      </c>
      <c r="B39" s="718">
        <v>10</v>
      </c>
      <c r="C39" s="719"/>
      <c r="D39" s="720" t="s">
        <v>705</v>
      </c>
      <c r="E39" s="721" t="s">
        <v>70</v>
      </c>
      <c r="F39" s="700">
        <v>174762</v>
      </c>
      <c r="G39" s="700">
        <v>162042</v>
      </c>
      <c r="H39" s="710">
        <v>248150</v>
      </c>
      <c r="I39" s="709">
        <f t="shared" si="2"/>
        <v>178670</v>
      </c>
      <c r="J39" s="548">
        <v>63565</v>
      </c>
      <c r="K39" s="548">
        <v>17666</v>
      </c>
      <c r="L39" s="548">
        <v>97439</v>
      </c>
      <c r="M39" s="549"/>
      <c r="N39" s="549"/>
      <c r="O39" s="548"/>
      <c r="P39" s="549"/>
      <c r="Q39" s="550"/>
      <c r="R39" s="376"/>
      <c r="S39" s="376"/>
      <c r="T39" s="376"/>
      <c r="U39" s="376"/>
      <c r="V39" s="376"/>
      <c r="W39" s="376"/>
      <c r="X39" s="376"/>
      <c r="Y39" s="376"/>
      <c r="Z39" s="376"/>
      <c r="AA39" s="376"/>
      <c r="AB39" s="376"/>
      <c r="AC39" s="376"/>
      <c r="AD39" s="376"/>
    </row>
    <row r="40" spans="1:30" s="255" customFormat="1" ht="26.25">
      <c r="A40" s="253">
        <v>33</v>
      </c>
      <c r="B40" s="727"/>
      <c r="C40" s="728">
        <v>1</v>
      </c>
      <c r="D40" s="729" t="s">
        <v>310</v>
      </c>
      <c r="E40" s="730"/>
      <c r="F40" s="703">
        <v>5059</v>
      </c>
      <c r="G40" s="703">
        <v>13236</v>
      </c>
      <c r="H40" s="711">
        <v>34004</v>
      </c>
      <c r="I40" s="712">
        <f t="shared" si="2"/>
        <v>0</v>
      </c>
      <c r="J40" s="260"/>
      <c r="K40" s="260"/>
      <c r="L40" s="554"/>
      <c r="M40" s="554"/>
      <c r="N40" s="554"/>
      <c r="O40" s="554"/>
      <c r="P40" s="554"/>
      <c r="Q40" s="555"/>
      <c r="R40" s="556"/>
      <c r="S40" s="556"/>
      <c r="T40" s="556"/>
      <c r="U40" s="556"/>
      <c r="V40" s="556"/>
      <c r="W40" s="556"/>
      <c r="X40" s="556"/>
      <c r="Y40" s="556"/>
      <c r="Z40" s="556"/>
      <c r="AA40" s="556"/>
      <c r="AB40" s="556"/>
      <c r="AC40" s="556"/>
      <c r="AD40" s="556"/>
    </row>
    <row r="41" spans="1:30" s="255" customFormat="1" ht="26.25">
      <c r="A41" s="253">
        <v>34</v>
      </c>
      <c r="B41" s="727"/>
      <c r="C41" s="728">
        <v>2</v>
      </c>
      <c r="D41" s="729" t="s">
        <v>349</v>
      </c>
      <c r="E41" s="730"/>
      <c r="F41" s="703">
        <v>1811</v>
      </c>
      <c r="G41" s="703"/>
      <c r="H41" s="711"/>
      <c r="I41" s="712">
        <f t="shared" si="2"/>
        <v>0</v>
      </c>
      <c r="J41" s="260"/>
      <c r="K41" s="260"/>
      <c r="L41" s="554"/>
      <c r="M41" s="554"/>
      <c r="N41" s="554"/>
      <c r="O41" s="554"/>
      <c r="P41" s="554"/>
      <c r="Q41" s="555"/>
      <c r="R41" s="556"/>
      <c r="S41" s="556"/>
      <c r="T41" s="556"/>
      <c r="U41" s="556"/>
      <c r="V41" s="556"/>
      <c r="W41" s="556"/>
      <c r="X41" s="556"/>
      <c r="Y41" s="556"/>
      <c r="Z41" s="556"/>
      <c r="AA41" s="556"/>
      <c r="AB41" s="556"/>
      <c r="AC41" s="556"/>
      <c r="AD41" s="556"/>
    </row>
    <row r="42" spans="1:30" s="255" customFormat="1" ht="26.25">
      <c r="A42" s="253">
        <v>35</v>
      </c>
      <c r="B42" s="727"/>
      <c r="C42" s="728">
        <v>3</v>
      </c>
      <c r="D42" s="729" t="s">
        <v>350</v>
      </c>
      <c r="E42" s="730"/>
      <c r="F42" s="703"/>
      <c r="G42" s="703"/>
      <c r="H42" s="711">
        <v>4510</v>
      </c>
      <c r="I42" s="712">
        <f t="shared" si="2"/>
        <v>0</v>
      </c>
      <c r="J42" s="260"/>
      <c r="K42" s="260"/>
      <c r="L42" s="554"/>
      <c r="M42" s="554"/>
      <c r="N42" s="554"/>
      <c r="O42" s="554"/>
      <c r="P42" s="554"/>
      <c r="Q42" s="555"/>
      <c r="R42" s="556"/>
      <c r="S42" s="556"/>
      <c r="T42" s="556"/>
      <c r="U42" s="556"/>
      <c r="V42" s="556"/>
      <c r="W42" s="556"/>
      <c r="X42" s="556"/>
      <c r="Y42" s="556"/>
      <c r="Z42" s="556"/>
      <c r="AA42" s="556"/>
      <c r="AB42" s="556"/>
      <c r="AC42" s="556"/>
      <c r="AD42" s="556"/>
    </row>
    <row r="43" spans="1:30" s="258" customFormat="1" ht="30" customHeight="1">
      <c r="A43" s="251">
        <v>36</v>
      </c>
      <c r="B43" s="718">
        <v>11</v>
      </c>
      <c r="C43" s="719"/>
      <c r="D43" s="720" t="s">
        <v>90</v>
      </c>
      <c r="E43" s="721" t="s">
        <v>70</v>
      </c>
      <c r="F43" s="700">
        <v>83378</v>
      </c>
      <c r="G43" s="700">
        <v>82967</v>
      </c>
      <c r="H43" s="713">
        <v>114551</v>
      </c>
      <c r="I43" s="709">
        <f t="shared" si="2"/>
        <v>90449</v>
      </c>
      <c r="J43" s="548">
        <v>47002</v>
      </c>
      <c r="K43" s="548">
        <v>12802</v>
      </c>
      <c r="L43" s="548">
        <v>25251</v>
      </c>
      <c r="M43" s="549"/>
      <c r="N43" s="549"/>
      <c r="O43" s="549">
        <v>5394</v>
      </c>
      <c r="P43" s="549"/>
      <c r="Q43" s="550"/>
      <c r="R43" s="376"/>
      <c r="S43" s="376"/>
      <c r="T43" s="376"/>
      <c r="U43" s="376"/>
      <c r="V43" s="376"/>
      <c r="W43" s="376"/>
      <c r="X43" s="376"/>
      <c r="Y43" s="376"/>
      <c r="Z43" s="376"/>
      <c r="AA43" s="376"/>
      <c r="AB43" s="376"/>
      <c r="AC43" s="376"/>
      <c r="AD43" s="376"/>
    </row>
    <row r="44" spans="1:30" s="255" customFormat="1" ht="26.25">
      <c r="A44" s="253">
        <v>37</v>
      </c>
      <c r="B44" s="727"/>
      <c r="C44" s="728">
        <v>1</v>
      </c>
      <c r="D44" s="729" t="s">
        <v>310</v>
      </c>
      <c r="E44" s="730"/>
      <c r="F44" s="703">
        <v>11800</v>
      </c>
      <c r="G44" s="703">
        <v>8200</v>
      </c>
      <c r="H44" s="711">
        <v>11300</v>
      </c>
      <c r="I44" s="712">
        <f t="shared" si="2"/>
        <v>0</v>
      </c>
      <c r="J44" s="260"/>
      <c r="K44" s="260"/>
      <c r="L44" s="554"/>
      <c r="M44" s="554"/>
      <c r="N44" s="554"/>
      <c r="O44" s="554"/>
      <c r="P44" s="554"/>
      <c r="Q44" s="555"/>
      <c r="R44" s="556"/>
      <c r="S44" s="556"/>
      <c r="T44" s="556"/>
      <c r="U44" s="556"/>
      <c r="V44" s="556"/>
      <c r="W44" s="556"/>
      <c r="X44" s="556"/>
      <c r="Y44" s="556"/>
      <c r="Z44" s="556"/>
      <c r="AA44" s="556"/>
      <c r="AB44" s="556"/>
      <c r="AC44" s="556"/>
      <c r="AD44" s="556"/>
    </row>
    <row r="45" spans="1:30" s="255" customFormat="1" ht="26.25">
      <c r="A45" s="253">
        <v>38</v>
      </c>
      <c r="B45" s="727"/>
      <c r="C45" s="728">
        <v>2</v>
      </c>
      <c r="D45" s="729" t="s">
        <v>349</v>
      </c>
      <c r="E45" s="730"/>
      <c r="F45" s="703">
        <v>1571</v>
      </c>
      <c r="G45" s="703"/>
      <c r="H45" s="711">
        <v>996</v>
      </c>
      <c r="I45" s="712">
        <f t="shared" si="2"/>
        <v>0</v>
      </c>
      <c r="J45" s="260"/>
      <c r="K45" s="260"/>
      <c r="L45" s="554"/>
      <c r="M45" s="554"/>
      <c r="N45" s="554"/>
      <c r="O45" s="554"/>
      <c r="P45" s="554"/>
      <c r="Q45" s="555"/>
      <c r="R45" s="556"/>
      <c r="S45" s="556"/>
      <c r="T45" s="556"/>
      <c r="U45" s="556"/>
      <c r="V45" s="556"/>
      <c r="W45" s="556"/>
      <c r="X45" s="556"/>
      <c r="Y45" s="556"/>
      <c r="Z45" s="556"/>
      <c r="AA45" s="556"/>
      <c r="AB45" s="556"/>
      <c r="AC45" s="556"/>
      <c r="AD45" s="556"/>
    </row>
    <row r="46" spans="1:30" s="258" customFormat="1" ht="30" customHeight="1">
      <c r="A46" s="251">
        <v>39</v>
      </c>
      <c r="B46" s="718">
        <v>12</v>
      </c>
      <c r="C46" s="719"/>
      <c r="D46" s="720" t="s">
        <v>91</v>
      </c>
      <c r="E46" s="721" t="s">
        <v>70</v>
      </c>
      <c r="F46" s="700">
        <v>396066</v>
      </c>
      <c r="G46" s="700">
        <v>364547</v>
      </c>
      <c r="H46" s="713">
        <v>413987</v>
      </c>
      <c r="I46" s="709">
        <f t="shared" si="2"/>
        <v>369886</v>
      </c>
      <c r="J46" s="548">
        <v>130880</v>
      </c>
      <c r="K46" s="548">
        <v>37369</v>
      </c>
      <c r="L46" s="548">
        <v>176187</v>
      </c>
      <c r="M46" s="549"/>
      <c r="N46" s="549"/>
      <c r="O46" s="549">
        <v>25450</v>
      </c>
      <c r="P46" s="549"/>
      <c r="Q46" s="550"/>
      <c r="R46" s="376"/>
      <c r="S46" s="376"/>
      <c r="T46" s="376"/>
      <c r="U46" s="376"/>
      <c r="V46" s="376"/>
      <c r="W46" s="376"/>
      <c r="X46" s="376"/>
      <c r="Y46" s="376"/>
      <c r="Z46" s="376"/>
      <c r="AA46" s="376"/>
      <c r="AB46" s="376"/>
      <c r="AC46" s="376"/>
      <c r="AD46" s="376"/>
    </row>
    <row r="47" spans="1:30" s="201" customFormat="1" ht="26.25">
      <c r="A47" s="253">
        <v>42</v>
      </c>
      <c r="B47" s="722"/>
      <c r="C47" s="728">
        <v>1</v>
      </c>
      <c r="D47" s="725" t="s">
        <v>311</v>
      </c>
      <c r="E47" s="734"/>
      <c r="F47" s="207">
        <v>5135</v>
      </c>
      <c r="G47" s="207"/>
      <c r="H47" s="714"/>
      <c r="I47" s="712">
        <f t="shared" si="2"/>
        <v>0</v>
      </c>
      <c r="J47" s="234"/>
      <c r="K47" s="234"/>
      <c r="L47" s="234"/>
      <c r="M47" s="234"/>
      <c r="N47" s="234"/>
      <c r="O47" s="234"/>
      <c r="P47" s="234"/>
      <c r="Q47" s="553"/>
      <c r="R47" s="543"/>
      <c r="S47" s="543"/>
      <c r="T47" s="543"/>
      <c r="U47" s="543"/>
      <c r="V47" s="543"/>
      <c r="W47" s="543"/>
      <c r="X47" s="543"/>
      <c r="Y47" s="543"/>
      <c r="Z47" s="543"/>
      <c r="AA47" s="543"/>
      <c r="AB47" s="543"/>
      <c r="AC47" s="543"/>
      <c r="AD47" s="543"/>
    </row>
    <row r="48" spans="1:30" s="255" customFormat="1" ht="15">
      <c r="A48" s="253">
        <v>43</v>
      </c>
      <c r="B48" s="727"/>
      <c r="C48" s="728">
        <v>2</v>
      </c>
      <c r="D48" s="729" t="s">
        <v>302</v>
      </c>
      <c r="E48" s="730"/>
      <c r="F48" s="703">
        <v>8869</v>
      </c>
      <c r="G48" s="703">
        <v>1258</v>
      </c>
      <c r="H48" s="711">
        <v>9297</v>
      </c>
      <c r="I48" s="712">
        <f aca="true" t="shared" si="4" ref="I48:I56">SUM(J48:Q48)</f>
        <v>449</v>
      </c>
      <c r="J48" s="260">
        <v>396</v>
      </c>
      <c r="K48" s="260">
        <v>53</v>
      </c>
      <c r="L48" s="554"/>
      <c r="M48" s="554"/>
      <c r="N48" s="554"/>
      <c r="O48" s="554"/>
      <c r="P48" s="554"/>
      <c r="Q48" s="555"/>
      <c r="R48" s="556"/>
      <c r="S48" s="556"/>
      <c r="T48" s="556"/>
      <c r="U48" s="556"/>
      <c r="V48" s="556"/>
      <c r="W48" s="556"/>
      <c r="X48" s="556"/>
      <c r="Y48" s="556"/>
      <c r="Z48" s="556"/>
      <c r="AA48" s="556"/>
      <c r="AB48" s="556"/>
      <c r="AC48" s="556"/>
      <c r="AD48" s="556"/>
    </row>
    <row r="49" spans="1:30" s="258" customFormat="1" ht="30" customHeight="1">
      <c r="A49" s="251">
        <v>44</v>
      </c>
      <c r="B49" s="718">
        <v>13</v>
      </c>
      <c r="C49" s="719"/>
      <c r="D49" s="720" t="s">
        <v>120</v>
      </c>
      <c r="E49" s="721" t="s">
        <v>70</v>
      </c>
      <c r="F49" s="700">
        <v>359380</v>
      </c>
      <c r="G49" s="700">
        <v>314329</v>
      </c>
      <c r="H49" s="713">
        <v>416685</v>
      </c>
      <c r="I49" s="709">
        <f t="shared" si="4"/>
        <v>186233</v>
      </c>
      <c r="J49" s="548">
        <v>120520</v>
      </c>
      <c r="K49" s="548">
        <v>34882</v>
      </c>
      <c r="L49" s="548">
        <v>30164</v>
      </c>
      <c r="M49" s="549"/>
      <c r="N49" s="549">
        <v>667</v>
      </c>
      <c r="O49" s="549"/>
      <c r="P49" s="549"/>
      <c r="Q49" s="550"/>
      <c r="R49" s="376"/>
      <c r="S49" s="376"/>
      <c r="T49" s="376"/>
      <c r="U49" s="376"/>
      <c r="V49" s="376"/>
      <c r="W49" s="376"/>
      <c r="X49" s="376"/>
      <c r="Y49" s="376"/>
      <c r="Z49" s="376"/>
      <c r="AA49" s="376"/>
      <c r="AB49" s="376"/>
      <c r="AC49" s="376"/>
      <c r="AD49" s="376"/>
    </row>
    <row r="50" spans="1:30" s="201" customFormat="1" ht="26.25">
      <c r="A50" s="253">
        <v>45</v>
      </c>
      <c r="B50" s="722"/>
      <c r="C50" s="728">
        <v>1</v>
      </c>
      <c r="D50" s="725" t="s">
        <v>312</v>
      </c>
      <c r="E50" s="734"/>
      <c r="F50" s="207">
        <v>15737</v>
      </c>
      <c r="G50" s="207"/>
      <c r="H50" s="714"/>
      <c r="I50" s="712">
        <f t="shared" si="4"/>
        <v>0</v>
      </c>
      <c r="J50" s="234"/>
      <c r="K50" s="234"/>
      <c r="L50" s="234"/>
      <c r="M50" s="234"/>
      <c r="N50" s="234"/>
      <c r="O50" s="234"/>
      <c r="P50" s="234"/>
      <c r="Q50" s="553"/>
      <c r="R50" s="543"/>
      <c r="S50" s="543"/>
      <c r="T50" s="543"/>
      <c r="U50" s="543"/>
      <c r="V50" s="543"/>
      <c r="W50" s="543"/>
      <c r="X50" s="543"/>
      <c r="Y50" s="543"/>
      <c r="Z50" s="543"/>
      <c r="AA50" s="543"/>
      <c r="AB50" s="543"/>
      <c r="AC50" s="543"/>
      <c r="AD50" s="543"/>
    </row>
    <row r="51" spans="1:30" s="255" customFormat="1" ht="15">
      <c r="A51" s="253">
        <v>47</v>
      </c>
      <c r="B51" s="727"/>
      <c r="C51" s="728">
        <v>2</v>
      </c>
      <c r="D51" s="729" t="s">
        <v>302</v>
      </c>
      <c r="E51" s="730"/>
      <c r="F51" s="703">
        <v>25709</v>
      </c>
      <c r="G51" s="703">
        <v>36011</v>
      </c>
      <c r="H51" s="711">
        <v>36011</v>
      </c>
      <c r="I51" s="712">
        <f t="shared" si="4"/>
        <v>36166</v>
      </c>
      <c r="J51" s="260">
        <v>30777</v>
      </c>
      <c r="K51" s="260">
        <v>4097</v>
      </c>
      <c r="L51" s="554">
        <v>1292</v>
      </c>
      <c r="M51" s="554"/>
      <c r="N51" s="554"/>
      <c r="O51" s="554"/>
      <c r="P51" s="554"/>
      <c r="Q51" s="555"/>
      <c r="R51" s="556"/>
      <c r="S51" s="556"/>
      <c r="T51" s="556"/>
      <c r="U51" s="556"/>
      <c r="V51" s="556"/>
      <c r="W51" s="556"/>
      <c r="X51" s="556"/>
      <c r="Y51" s="556"/>
      <c r="Z51" s="556"/>
      <c r="AA51" s="556"/>
      <c r="AB51" s="556"/>
      <c r="AC51" s="556"/>
      <c r="AD51" s="556"/>
    </row>
    <row r="52" spans="1:30" s="258" customFormat="1" ht="15">
      <c r="A52" s="251">
        <v>48</v>
      </c>
      <c r="B52" s="718">
        <v>14</v>
      </c>
      <c r="C52" s="719"/>
      <c r="D52" s="735" t="s">
        <v>264</v>
      </c>
      <c r="E52" s="736" t="s">
        <v>71</v>
      </c>
      <c r="F52" s="700">
        <v>97804</v>
      </c>
      <c r="G52" s="700">
        <v>90645</v>
      </c>
      <c r="H52" s="713">
        <v>110385</v>
      </c>
      <c r="I52" s="709">
        <f t="shared" si="4"/>
        <v>98726</v>
      </c>
      <c r="J52" s="548">
        <v>42989</v>
      </c>
      <c r="K52" s="548">
        <v>11137</v>
      </c>
      <c r="L52" s="548">
        <v>44600</v>
      </c>
      <c r="M52" s="549"/>
      <c r="N52" s="549"/>
      <c r="O52" s="549"/>
      <c r="P52" s="549"/>
      <c r="Q52" s="550"/>
      <c r="R52" s="376"/>
      <c r="S52" s="376"/>
      <c r="T52" s="376"/>
      <c r="U52" s="376"/>
      <c r="V52" s="376"/>
      <c r="W52" s="376"/>
      <c r="X52" s="376"/>
      <c r="Y52" s="376"/>
      <c r="Z52" s="376"/>
      <c r="AA52" s="376"/>
      <c r="AB52" s="376"/>
      <c r="AC52" s="376"/>
      <c r="AD52" s="376"/>
    </row>
    <row r="53" spans="1:30" s="201" customFormat="1" ht="26.25">
      <c r="A53" s="253">
        <v>49</v>
      </c>
      <c r="B53" s="727"/>
      <c r="C53" s="645">
        <v>1</v>
      </c>
      <c r="D53" s="725" t="s">
        <v>349</v>
      </c>
      <c r="E53" s="734"/>
      <c r="F53" s="207">
        <v>1235</v>
      </c>
      <c r="G53" s="207"/>
      <c r="H53" s="714"/>
      <c r="I53" s="712">
        <f t="shared" si="4"/>
        <v>0</v>
      </c>
      <c r="J53" s="193"/>
      <c r="K53" s="193"/>
      <c r="L53" s="193"/>
      <c r="M53" s="234"/>
      <c r="N53" s="234"/>
      <c r="O53" s="234"/>
      <c r="P53" s="234"/>
      <c r="Q53" s="553"/>
      <c r="R53" s="543"/>
      <c r="S53" s="543"/>
      <c r="T53" s="543"/>
      <c r="U53" s="543"/>
      <c r="V53" s="543"/>
      <c r="W53" s="543"/>
      <c r="X53" s="543"/>
      <c r="Y53" s="543"/>
      <c r="Z53" s="543"/>
      <c r="AA53" s="543"/>
      <c r="AB53" s="543"/>
      <c r="AC53" s="543"/>
      <c r="AD53" s="543"/>
    </row>
    <row r="54" spans="1:30" s="201" customFormat="1" ht="26.25">
      <c r="A54" s="253">
        <v>50</v>
      </c>
      <c r="B54" s="727"/>
      <c r="C54" s="645">
        <v>2</v>
      </c>
      <c r="D54" s="725" t="s">
        <v>350</v>
      </c>
      <c r="E54" s="734"/>
      <c r="F54" s="207">
        <v>2636</v>
      </c>
      <c r="G54" s="207"/>
      <c r="H54" s="714"/>
      <c r="I54" s="712">
        <f t="shared" si="4"/>
        <v>0</v>
      </c>
      <c r="J54" s="193"/>
      <c r="K54" s="193"/>
      <c r="L54" s="193"/>
      <c r="M54" s="234"/>
      <c r="N54" s="234"/>
      <c r="O54" s="234"/>
      <c r="P54" s="234"/>
      <c r="Q54" s="553"/>
      <c r="R54" s="543"/>
      <c r="S54" s="543"/>
      <c r="T54" s="543"/>
      <c r="U54" s="543"/>
      <c r="V54" s="543"/>
      <c r="W54" s="543"/>
      <c r="X54" s="543"/>
      <c r="Y54" s="543"/>
      <c r="Z54" s="543"/>
      <c r="AA54" s="543"/>
      <c r="AB54" s="543"/>
      <c r="AC54" s="543"/>
      <c r="AD54" s="543"/>
    </row>
    <row r="55" spans="1:30" s="255" customFormat="1" ht="15">
      <c r="A55" s="253">
        <v>51</v>
      </c>
      <c r="B55" s="727"/>
      <c r="C55" s="728">
        <v>3</v>
      </c>
      <c r="D55" s="729" t="s">
        <v>302</v>
      </c>
      <c r="E55" s="730"/>
      <c r="F55" s="703">
        <v>2575</v>
      </c>
      <c r="G55" s="703">
        <v>535</v>
      </c>
      <c r="H55" s="711">
        <v>1524</v>
      </c>
      <c r="I55" s="712">
        <f t="shared" si="4"/>
        <v>360</v>
      </c>
      <c r="J55" s="260">
        <v>317</v>
      </c>
      <c r="K55" s="260">
        <v>43</v>
      </c>
      <c r="L55" s="554"/>
      <c r="M55" s="554"/>
      <c r="N55" s="554"/>
      <c r="O55" s="554"/>
      <c r="P55" s="554"/>
      <c r="Q55" s="555"/>
      <c r="R55" s="556"/>
      <c r="S55" s="556"/>
      <c r="T55" s="556"/>
      <c r="U55" s="556"/>
      <c r="V55" s="556"/>
      <c r="W55" s="556"/>
      <c r="X55" s="556"/>
      <c r="Y55" s="556"/>
      <c r="Z55" s="556"/>
      <c r="AA55" s="556"/>
      <c r="AB55" s="556"/>
      <c r="AC55" s="556"/>
      <c r="AD55" s="556"/>
    </row>
    <row r="56" spans="1:30" s="258" customFormat="1" ht="30" customHeight="1">
      <c r="A56" s="251">
        <v>52</v>
      </c>
      <c r="B56" s="718">
        <v>15</v>
      </c>
      <c r="C56" s="719"/>
      <c r="D56" s="720" t="s">
        <v>313</v>
      </c>
      <c r="E56" s="721" t="s">
        <v>71</v>
      </c>
      <c r="F56" s="700">
        <v>785679</v>
      </c>
      <c r="G56" s="700">
        <v>723529</v>
      </c>
      <c r="H56" s="713">
        <v>726405</v>
      </c>
      <c r="I56" s="709">
        <f t="shared" si="4"/>
        <v>693727</v>
      </c>
      <c r="J56" s="548">
        <v>281432</v>
      </c>
      <c r="K56" s="548">
        <v>75987</v>
      </c>
      <c r="L56" s="548">
        <v>336308</v>
      </c>
      <c r="M56" s="549"/>
      <c r="N56" s="549"/>
      <c r="O56" s="549"/>
      <c r="P56" s="549"/>
      <c r="Q56" s="550"/>
      <c r="R56" s="376"/>
      <c r="S56" s="376"/>
      <c r="T56" s="376"/>
      <c r="U56" s="376"/>
      <c r="V56" s="376"/>
      <c r="W56" s="376"/>
      <c r="X56" s="376"/>
      <c r="Y56" s="376"/>
      <c r="Z56" s="376"/>
      <c r="AA56" s="376"/>
      <c r="AB56" s="376"/>
      <c r="AC56" s="376"/>
      <c r="AD56" s="376"/>
    </row>
    <row r="57" spans="1:30" s="255" customFormat="1" ht="24" customHeight="1">
      <c r="A57" s="253">
        <v>53</v>
      </c>
      <c r="B57" s="737"/>
      <c r="C57" s="738">
        <v>1</v>
      </c>
      <c r="D57" s="729" t="s">
        <v>302</v>
      </c>
      <c r="E57" s="730"/>
      <c r="F57" s="703">
        <v>2237</v>
      </c>
      <c r="G57" s="703"/>
      <c r="H57" s="704">
        <v>213</v>
      </c>
      <c r="I57" s="705"/>
      <c r="J57" s="260"/>
      <c r="K57" s="260"/>
      <c r="L57" s="554"/>
      <c r="M57" s="554"/>
      <c r="N57" s="554"/>
      <c r="O57" s="554"/>
      <c r="P57" s="554"/>
      <c r="Q57" s="555"/>
      <c r="R57" s="556"/>
      <c r="S57" s="556"/>
      <c r="T57" s="556"/>
      <c r="U57" s="556"/>
      <c r="V57" s="556"/>
      <c r="W57" s="556"/>
      <c r="X57" s="556"/>
      <c r="Y57" s="556"/>
      <c r="Z57" s="556"/>
      <c r="AA57" s="556"/>
      <c r="AB57" s="556"/>
      <c r="AC57" s="556"/>
      <c r="AD57" s="556"/>
    </row>
    <row r="58" spans="1:30" s="214" customFormat="1" ht="30" customHeight="1">
      <c r="A58" s="254">
        <v>54</v>
      </c>
      <c r="B58" s="739"/>
      <c r="C58" s="740"/>
      <c r="D58" s="741" t="s">
        <v>351</v>
      </c>
      <c r="E58" s="742"/>
      <c r="F58" s="212">
        <f>SUM(F39:F57)</f>
        <v>1981443</v>
      </c>
      <c r="G58" s="212">
        <f>SUM(G39:G57)</f>
        <v>1797299</v>
      </c>
      <c r="H58" s="213">
        <f>SUM(H39:H57)</f>
        <v>2128018</v>
      </c>
      <c r="I58" s="715">
        <f>SUM(J58:Q58)</f>
        <v>1654666</v>
      </c>
      <c r="J58" s="565">
        <f>SUM(J39:J57)</f>
        <v>717878</v>
      </c>
      <c r="K58" s="565">
        <f>SUM(K39:K57)</f>
        <v>194036</v>
      </c>
      <c r="L58" s="565">
        <f aca="true" t="shared" si="5" ref="L58:Q58">SUM(L39:L56)</f>
        <v>711241</v>
      </c>
      <c r="M58" s="565">
        <f t="shared" si="5"/>
        <v>0</v>
      </c>
      <c r="N58" s="565">
        <f t="shared" si="5"/>
        <v>667</v>
      </c>
      <c r="O58" s="565">
        <f t="shared" si="5"/>
        <v>30844</v>
      </c>
      <c r="P58" s="565">
        <f t="shared" si="5"/>
        <v>0</v>
      </c>
      <c r="Q58" s="566">
        <f t="shared" si="5"/>
        <v>0</v>
      </c>
      <c r="R58" s="559"/>
      <c r="S58" s="559"/>
      <c r="T58" s="559"/>
      <c r="U58" s="559"/>
      <c r="V58" s="559"/>
      <c r="W58" s="559"/>
      <c r="X58" s="559"/>
      <c r="Y58" s="559"/>
      <c r="Z58" s="559"/>
      <c r="AA58" s="559"/>
      <c r="AB58" s="559"/>
      <c r="AC58" s="559"/>
      <c r="AD58" s="559"/>
    </row>
    <row r="59" spans="1:30" s="201" customFormat="1" ht="30" customHeight="1" thickBot="1">
      <c r="A59" s="254">
        <v>55</v>
      </c>
      <c r="B59" s="722">
        <v>16</v>
      </c>
      <c r="C59" s="743" t="s">
        <v>571</v>
      </c>
      <c r="D59" s="744"/>
      <c r="E59" s="745" t="s">
        <v>70</v>
      </c>
      <c r="F59" s="207">
        <v>1164814</v>
      </c>
      <c r="G59" s="207">
        <v>1123075</v>
      </c>
      <c r="H59" s="716">
        <v>1140447</v>
      </c>
      <c r="I59" s="712">
        <f>SUM(J59:Q59)</f>
        <v>1129741</v>
      </c>
      <c r="J59" s="193">
        <v>269096</v>
      </c>
      <c r="K59" s="193">
        <v>76945</v>
      </c>
      <c r="L59" s="193">
        <v>782700</v>
      </c>
      <c r="M59" s="234"/>
      <c r="N59" s="234">
        <v>1000</v>
      </c>
      <c r="O59" s="234"/>
      <c r="P59" s="234"/>
      <c r="Q59" s="553"/>
      <c r="R59" s="543"/>
      <c r="S59" s="543"/>
      <c r="T59" s="543"/>
      <c r="U59" s="543"/>
      <c r="V59" s="543"/>
      <c r="W59" s="543"/>
      <c r="X59" s="543"/>
      <c r="Y59" s="543"/>
      <c r="Z59" s="543"/>
      <c r="AA59" s="543"/>
      <c r="AB59" s="543"/>
      <c r="AC59" s="543"/>
      <c r="AD59" s="543"/>
    </row>
    <row r="60" spans="1:30" s="201" customFormat="1" ht="36" customHeight="1" thickBot="1">
      <c r="A60" s="254">
        <v>56</v>
      </c>
      <c r="B60" s="746"/>
      <c r="C60" s="747"/>
      <c r="D60" s="748" t="s">
        <v>352</v>
      </c>
      <c r="E60" s="749"/>
      <c r="F60" s="220">
        <f aca="true" t="shared" si="6" ref="F60:Q60">SUM(F32,F38,F58,F59)</f>
        <v>5332819</v>
      </c>
      <c r="G60" s="220">
        <f t="shared" si="6"/>
        <v>5031537</v>
      </c>
      <c r="H60" s="221">
        <f t="shared" si="6"/>
        <v>5663769</v>
      </c>
      <c r="I60" s="717">
        <f t="shared" si="6"/>
        <v>4926392</v>
      </c>
      <c r="J60" s="570">
        <f t="shared" si="6"/>
        <v>2344542</v>
      </c>
      <c r="K60" s="570">
        <f t="shared" si="6"/>
        <v>665646</v>
      </c>
      <c r="L60" s="570">
        <f t="shared" si="6"/>
        <v>1883693</v>
      </c>
      <c r="M60" s="570">
        <f t="shared" si="6"/>
        <v>0</v>
      </c>
      <c r="N60" s="570">
        <f t="shared" si="6"/>
        <v>1667</v>
      </c>
      <c r="O60" s="570">
        <f t="shared" si="6"/>
        <v>30844</v>
      </c>
      <c r="P60" s="570">
        <f t="shared" si="6"/>
        <v>0</v>
      </c>
      <c r="Q60" s="571">
        <f t="shared" si="6"/>
        <v>0</v>
      </c>
      <c r="R60" s="543"/>
      <c r="S60" s="543"/>
      <c r="T60" s="543"/>
      <c r="U60" s="543"/>
      <c r="V60" s="543"/>
      <c r="W60" s="543"/>
      <c r="X60" s="543"/>
      <c r="Y60" s="543"/>
      <c r="Z60" s="543"/>
      <c r="AA60" s="543"/>
      <c r="AB60" s="543"/>
      <c r="AC60" s="543"/>
      <c r="AD60" s="543"/>
    </row>
    <row r="61" spans="1:30" s="178" customFormat="1" ht="15">
      <c r="A61" s="254">
        <v>57</v>
      </c>
      <c r="B61" s="722">
        <v>17</v>
      </c>
      <c r="C61" s="1180" t="s">
        <v>93</v>
      </c>
      <c r="D61" s="1180"/>
      <c r="E61" s="750" t="s">
        <v>70</v>
      </c>
      <c r="F61" s="572"/>
      <c r="G61" s="572"/>
      <c r="H61" s="572"/>
      <c r="I61" s="573"/>
      <c r="J61" s="377"/>
      <c r="K61" s="377"/>
      <c r="L61" s="377"/>
      <c r="M61" s="377"/>
      <c r="N61" s="377"/>
      <c r="O61" s="377"/>
      <c r="P61" s="377"/>
      <c r="Q61" s="574"/>
      <c r="R61" s="543"/>
      <c r="S61" s="575"/>
      <c r="T61" s="575"/>
      <c r="U61" s="575"/>
      <c r="V61" s="575"/>
      <c r="W61" s="575"/>
      <c r="X61" s="575"/>
      <c r="Y61" s="575"/>
      <c r="Z61" s="575"/>
      <c r="AA61" s="575"/>
      <c r="AB61" s="575"/>
      <c r="AC61" s="575"/>
      <c r="AD61" s="575"/>
    </row>
    <row r="62" spans="1:30" s="201" customFormat="1" ht="15">
      <c r="A62" s="253">
        <v>58</v>
      </c>
      <c r="B62" s="722"/>
      <c r="C62" s="728">
        <v>1</v>
      </c>
      <c r="D62" s="751" t="s">
        <v>353</v>
      </c>
      <c r="E62" s="734"/>
      <c r="F62" s="551">
        <v>1075957</v>
      </c>
      <c r="G62" s="551">
        <v>1145082</v>
      </c>
      <c r="H62" s="564">
        <v>1228863</v>
      </c>
      <c r="I62" s="378">
        <f aca="true" t="shared" si="7" ref="I62:I69">SUM(J62:Q62)</f>
        <v>1144402</v>
      </c>
      <c r="J62" s="234">
        <v>862910</v>
      </c>
      <c r="K62" s="234">
        <v>242321</v>
      </c>
      <c r="L62" s="234">
        <v>39171</v>
      </c>
      <c r="M62" s="234"/>
      <c r="N62" s="234"/>
      <c r="O62" s="234"/>
      <c r="P62" s="234"/>
      <c r="Q62" s="553"/>
      <c r="R62" s="543"/>
      <c r="S62" s="543"/>
      <c r="T62" s="543"/>
      <c r="U62" s="543"/>
      <c r="V62" s="543"/>
      <c r="W62" s="543"/>
      <c r="X62" s="543"/>
      <c r="Y62" s="543"/>
      <c r="Z62" s="543"/>
      <c r="AA62" s="543"/>
      <c r="AB62" s="543"/>
      <c r="AC62" s="543"/>
      <c r="AD62" s="543"/>
    </row>
    <row r="63" spans="1:30" s="201" customFormat="1" ht="15">
      <c r="A63" s="254">
        <v>59</v>
      </c>
      <c r="B63" s="722"/>
      <c r="C63" s="728">
        <v>2</v>
      </c>
      <c r="D63" s="751" t="s">
        <v>358</v>
      </c>
      <c r="E63" s="734"/>
      <c r="F63" s="551">
        <v>130574</v>
      </c>
      <c r="G63" s="551">
        <v>148618</v>
      </c>
      <c r="H63" s="564">
        <v>178163</v>
      </c>
      <c r="I63" s="378">
        <f t="shared" si="7"/>
        <v>141329</v>
      </c>
      <c r="J63" s="234">
        <v>3000</v>
      </c>
      <c r="K63" s="234">
        <v>1535</v>
      </c>
      <c r="L63" s="234">
        <v>136794</v>
      </c>
      <c r="M63" s="234"/>
      <c r="N63" s="234"/>
      <c r="O63" s="234"/>
      <c r="P63" s="234"/>
      <c r="Q63" s="553"/>
      <c r="R63" s="543"/>
      <c r="S63" s="543"/>
      <c r="T63" s="543"/>
      <c r="U63" s="543"/>
      <c r="V63" s="543"/>
      <c r="W63" s="543"/>
      <c r="X63" s="543"/>
      <c r="Y63" s="543"/>
      <c r="Z63" s="543"/>
      <c r="AA63" s="543"/>
      <c r="AB63" s="543"/>
      <c r="AC63" s="543"/>
      <c r="AD63" s="543"/>
    </row>
    <row r="64" spans="1:30" s="201" customFormat="1" ht="15">
      <c r="A64" s="254">
        <v>60</v>
      </c>
      <c r="B64" s="722"/>
      <c r="C64" s="728">
        <v>3</v>
      </c>
      <c r="D64" s="751" t="s">
        <v>122</v>
      </c>
      <c r="E64" s="734"/>
      <c r="F64" s="551">
        <v>68988</v>
      </c>
      <c r="G64" s="551">
        <v>79557</v>
      </c>
      <c r="H64" s="564">
        <v>84524</v>
      </c>
      <c r="I64" s="378">
        <f t="shared" si="7"/>
        <v>79751</v>
      </c>
      <c r="J64" s="234"/>
      <c r="K64" s="234"/>
      <c r="L64" s="234">
        <v>54001</v>
      </c>
      <c r="M64" s="234"/>
      <c r="N64" s="234"/>
      <c r="O64" s="234">
        <v>25750</v>
      </c>
      <c r="P64" s="234"/>
      <c r="Q64" s="553"/>
      <c r="R64" s="543"/>
      <c r="S64" s="543"/>
      <c r="T64" s="543"/>
      <c r="U64" s="543"/>
      <c r="V64" s="543"/>
      <c r="W64" s="543"/>
      <c r="X64" s="543"/>
      <c r="Y64" s="543"/>
      <c r="Z64" s="543"/>
      <c r="AA64" s="543"/>
      <c r="AB64" s="543"/>
      <c r="AC64" s="543"/>
      <c r="AD64" s="543"/>
    </row>
    <row r="65" spans="1:30" s="201" customFormat="1" ht="15">
      <c r="A65" s="253">
        <v>61</v>
      </c>
      <c r="B65" s="722"/>
      <c r="C65" s="728">
        <v>4</v>
      </c>
      <c r="D65" s="751" t="s">
        <v>359</v>
      </c>
      <c r="E65" s="734"/>
      <c r="F65" s="551">
        <v>509</v>
      </c>
      <c r="G65" s="551">
        <v>4150</v>
      </c>
      <c r="H65" s="564">
        <v>6742</v>
      </c>
      <c r="I65" s="378">
        <f t="shared" si="7"/>
        <v>1450</v>
      </c>
      <c r="J65" s="234"/>
      <c r="K65" s="234"/>
      <c r="L65" s="234">
        <v>1450</v>
      </c>
      <c r="M65" s="234"/>
      <c r="N65" s="234"/>
      <c r="O65" s="234"/>
      <c r="P65" s="234"/>
      <c r="Q65" s="553"/>
      <c r="R65" s="543"/>
      <c r="S65" s="543"/>
      <c r="T65" s="543"/>
      <c r="U65" s="543"/>
      <c r="V65" s="543"/>
      <c r="W65" s="543"/>
      <c r="X65" s="543"/>
      <c r="Y65" s="543"/>
      <c r="Z65" s="543"/>
      <c r="AA65" s="543"/>
      <c r="AB65" s="543"/>
      <c r="AC65" s="543"/>
      <c r="AD65" s="543"/>
    </row>
    <row r="66" spans="1:30" s="201" customFormat="1" ht="15">
      <c r="A66" s="254">
        <v>62</v>
      </c>
      <c r="B66" s="722"/>
      <c r="C66" s="728">
        <v>5</v>
      </c>
      <c r="D66" s="751" t="s">
        <v>354</v>
      </c>
      <c r="E66" s="734"/>
      <c r="F66" s="551">
        <v>11753</v>
      </c>
      <c r="G66" s="551"/>
      <c r="H66" s="552"/>
      <c r="I66" s="378">
        <f t="shared" si="7"/>
        <v>0</v>
      </c>
      <c r="J66" s="234"/>
      <c r="K66" s="234"/>
      <c r="L66" s="234"/>
      <c r="M66" s="234"/>
      <c r="N66" s="234"/>
      <c r="O66" s="234"/>
      <c r="P66" s="234"/>
      <c r="Q66" s="553"/>
      <c r="R66" s="543"/>
      <c r="S66" s="543"/>
      <c r="T66" s="543"/>
      <c r="U66" s="543"/>
      <c r="V66" s="543"/>
      <c r="W66" s="543"/>
      <c r="X66" s="543"/>
      <c r="Y66" s="543"/>
      <c r="Z66" s="543"/>
      <c r="AA66" s="543"/>
      <c r="AB66" s="543"/>
      <c r="AC66" s="543"/>
      <c r="AD66" s="543"/>
    </row>
    <row r="67" spans="1:30" s="201" customFormat="1" ht="30" customHeight="1">
      <c r="A67" s="253">
        <v>63</v>
      </c>
      <c r="B67" s="722"/>
      <c r="C67" s="728">
        <v>6</v>
      </c>
      <c r="D67" s="1182" t="s">
        <v>355</v>
      </c>
      <c r="E67" s="1182"/>
      <c r="F67" s="726">
        <v>10933</v>
      </c>
      <c r="G67" s="551"/>
      <c r="H67" s="564"/>
      <c r="I67" s="378">
        <f t="shared" si="7"/>
        <v>0</v>
      </c>
      <c r="J67" s="234"/>
      <c r="K67" s="234"/>
      <c r="L67" s="234"/>
      <c r="M67" s="234"/>
      <c r="N67" s="234"/>
      <c r="O67" s="234"/>
      <c r="P67" s="234"/>
      <c r="Q67" s="553"/>
      <c r="R67" s="543"/>
      <c r="S67" s="543"/>
      <c r="T67" s="543"/>
      <c r="U67" s="543"/>
      <c r="V67" s="543"/>
      <c r="W67" s="543"/>
      <c r="X67" s="543"/>
      <c r="Y67" s="543"/>
      <c r="Z67" s="543"/>
      <c r="AA67" s="543"/>
      <c r="AB67" s="543"/>
      <c r="AC67" s="543"/>
      <c r="AD67" s="543"/>
    </row>
    <row r="68" spans="1:30" s="201" customFormat="1" ht="15">
      <c r="A68" s="253">
        <v>64</v>
      </c>
      <c r="B68" s="722"/>
      <c r="C68" s="728">
        <v>7</v>
      </c>
      <c r="D68" s="751" t="s">
        <v>356</v>
      </c>
      <c r="E68" s="734"/>
      <c r="F68" s="551">
        <v>10350</v>
      </c>
      <c r="G68" s="551"/>
      <c r="H68" s="564"/>
      <c r="I68" s="378">
        <f t="shared" si="7"/>
        <v>0</v>
      </c>
      <c r="J68" s="234"/>
      <c r="K68" s="234"/>
      <c r="L68" s="234"/>
      <c r="M68" s="234"/>
      <c r="N68" s="234"/>
      <c r="O68" s="234"/>
      <c r="P68" s="234"/>
      <c r="Q68" s="553"/>
      <c r="R68" s="543"/>
      <c r="S68" s="543"/>
      <c r="T68" s="543"/>
      <c r="U68" s="543"/>
      <c r="V68" s="543"/>
      <c r="W68" s="543"/>
      <c r="X68" s="543"/>
      <c r="Y68" s="543"/>
      <c r="Z68" s="543"/>
      <c r="AA68" s="543"/>
      <c r="AB68" s="543"/>
      <c r="AC68" s="543"/>
      <c r="AD68" s="543"/>
    </row>
    <row r="69" spans="1:30" s="201" customFormat="1" ht="15">
      <c r="A69" s="254">
        <v>65</v>
      </c>
      <c r="B69" s="722"/>
      <c r="C69" s="728">
        <v>8</v>
      </c>
      <c r="D69" s="751" t="s">
        <v>357</v>
      </c>
      <c r="E69" s="734"/>
      <c r="F69" s="551"/>
      <c r="G69" s="551">
        <v>9170</v>
      </c>
      <c r="H69" s="564">
        <v>9770</v>
      </c>
      <c r="I69" s="378">
        <f t="shared" si="7"/>
        <v>0</v>
      </c>
      <c r="J69" s="234"/>
      <c r="K69" s="234"/>
      <c r="L69" s="234"/>
      <c r="M69" s="234"/>
      <c r="N69" s="234"/>
      <c r="O69" s="234"/>
      <c r="P69" s="234"/>
      <c r="Q69" s="553"/>
      <c r="R69" s="543"/>
      <c r="S69" s="543"/>
      <c r="T69" s="543"/>
      <c r="U69" s="543"/>
      <c r="V69" s="543"/>
      <c r="W69" s="543"/>
      <c r="X69" s="543"/>
      <c r="Y69" s="543"/>
      <c r="Z69" s="543"/>
      <c r="AA69" s="543"/>
      <c r="AB69" s="543"/>
      <c r="AC69" s="543"/>
      <c r="AD69" s="543"/>
    </row>
    <row r="70" spans="1:30" s="201" customFormat="1" ht="30" customHeight="1">
      <c r="A70" s="253">
        <v>68</v>
      </c>
      <c r="B70" s="722"/>
      <c r="C70" s="728">
        <v>9</v>
      </c>
      <c r="D70" s="751" t="s">
        <v>360</v>
      </c>
      <c r="E70" s="734"/>
      <c r="F70" s="551">
        <v>4458</v>
      </c>
      <c r="G70" s="551"/>
      <c r="H70" s="564">
        <v>2732</v>
      </c>
      <c r="I70" s="378">
        <f aca="true" t="shared" si="8" ref="I70:I80">SUM(J70:Q70)</f>
        <v>0</v>
      </c>
      <c r="J70" s="234"/>
      <c r="K70" s="234"/>
      <c r="L70" s="234"/>
      <c r="M70" s="234"/>
      <c r="N70" s="234"/>
      <c r="O70" s="234"/>
      <c r="P70" s="234"/>
      <c r="Q70" s="553"/>
      <c r="R70" s="543"/>
      <c r="S70" s="543"/>
      <c r="T70" s="543"/>
      <c r="U70" s="543"/>
      <c r="V70" s="543"/>
      <c r="W70" s="543"/>
      <c r="X70" s="543"/>
      <c r="Y70" s="543"/>
      <c r="Z70" s="543"/>
      <c r="AA70" s="543"/>
      <c r="AB70" s="543"/>
      <c r="AC70" s="543"/>
      <c r="AD70" s="543"/>
    </row>
    <row r="71" spans="1:30" s="201" customFormat="1" ht="26.25">
      <c r="A71" s="253">
        <v>69</v>
      </c>
      <c r="B71" s="722"/>
      <c r="C71" s="728">
        <v>10</v>
      </c>
      <c r="D71" s="751" t="s">
        <v>361</v>
      </c>
      <c r="E71" s="734"/>
      <c r="F71" s="551">
        <v>146</v>
      </c>
      <c r="G71" s="551"/>
      <c r="H71" s="564"/>
      <c r="I71" s="378">
        <f t="shared" si="8"/>
        <v>0</v>
      </c>
      <c r="J71" s="234"/>
      <c r="K71" s="234"/>
      <c r="L71" s="234"/>
      <c r="M71" s="234"/>
      <c r="N71" s="234"/>
      <c r="O71" s="234"/>
      <c r="P71" s="234"/>
      <c r="Q71" s="553"/>
      <c r="R71" s="543"/>
      <c r="S71" s="543"/>
      <c r="T71" s="543"/>
      <c r="U71" s="543"/>
      <c r="V71" s="543"/>
      <c r="W71" s="543"/>
      <c r="X71" s="543"/>
      <c r="Y71" s="543"/>
      <c r="Z71" s="543"/>
      <c r="AA71" s="543"/>
      <c r="AB71" s="543"/>
      <c r="AC71" s="543"/>
      <c r="AD71" s="543"/>
    </row>
    <row r="72" spans="1:30" s="201" customFormat="1" ht="26.25">
      <c r="A72" s="253">
        <v>70</v>
      </c>
      <c r="B72" s="722"/>
      <c r="C72" s="728">
        <v>11</v>
      </c>
      <c r="D72" s="751" t="s">
        <v>349</v>
      </c>
      <c r="E72" s="734"/>
      <c r="F72" s="551">
        <v>1086</v>
      </c>
      <c r="G72" s="551"/>
      <c r="H72" s="564">
        <v>34</v>
      </c>
      <c r="I72" s="378">
        <f t="shared" si="8"/>
        <v>0</v>
      </c>
      <c r="J72" s="234"/>
      <c r="K72" s="234"/>
      <c r="L72" s="234"/>
      <c r="M72" s="234"/>
      <c r="N72" s="234"/>
      <c r="O72" s="234"/>
      <c r="P72" s="234"/>
      <c r="Q72" s="553"/>
      <c r="R72" s="543"/>
      <c r="S72" s="543"/>
      <c r="T72" s="543"/>
      <c r="U72" s="543"/>
      <c r="V72" s="543"/>
      <c r="W72" s="543"/>
      <c r="X72" s="543"/>
      <c r="Y72" s="543"/>
      <c r="Z72" s="543"/>
      <c r="AA72" s="543"/>
      <c r="AB72" s="543"/>
      <c r="AC72" s="543"/>
      <c r="AD72" s="543"/>
    </row>
    <row r="73" spans="1:30" s="201" customFormat="1" ht="39">
      <c r="A73" s="253">
        <v>71</v>
      </c>
      <c r="B73" s="722"/>
      <c r="C73" s="728">
        <v>12</v>
      </c>
      <c r="D73" s="751" t="s">
        <v>362</v>
      </c>
      <c r="E73" s="734"/>
      <c r="F73" s="551">
        <v>2071</v>
      </c>
      <c r="G73" s="551"/>
      <c r="H73" s="564">
        <v>635</v>
      </c>
      <c r="I73" s="378">
        <f t="shared" si="8"/>
        <v>0</v>
      </c>
      <c r="J73" s="234"/>
      <c r="K73" s="234"/>
      <c r="L73" s="234"/>
      <c r="M73" s="234"/>
      <c r="N73" s="234"/>
      <c r="O73" s="234"/>
      <c r="P73" s="234"/>
      <c r="Q73" s="553"/>
      <c r="R73" s="543"/>
      <c r="S73" s="543"/>
      <c r="T73" s="543"/>
      <c r="U73" s="543"/>
      <c r="V73" s="543"/>
      <c r="W73" s="543"/>
      <c r="X73" s="543"/>
      <c r="Y73" s="543"/>
      <c r="Z73" s="543"/>
      <c r="AA73" s="543"/>
      <c r="AB73" s="543"/>
      <c r="AC73" s="543"/>
      <c r="AD73" s="543"/>
    </row>
    <row r="74" spans="1:30" s="201" customFormat="1" ht="15">
      <c r="A74" s="254">
        <v>72</v>
      </c>
      <c r="B74" s="722"/>
      <c r="C74" s="728">
        <v>13</v>
      </c>
      <c r="D74" s="1183" t="s">
        <v>363</v>
      </c>
      <c r="E74" s="1183"/>
      <c r="F74" s="551">
        <v>5263</v>
      </c>
      <c r="G74" s="551"/>
      <c r="H74" s="564"/>
      <c r="I74" s="378">
        <f t="shared" si="8"/>
        <v>0</v>
      </c>
      <c r="J74" s="234"/>
      <c r="K74" s="234"/>
      <c r="L74" s="234"/>
      <c r="M74" s="234"/>
      <c r="N74" s="234"/>
      <c r="O74" s="234"/>
      <c r="P74" s="234"/>
      <c r="Q74" s="553"/>
      <c r="R74" s="543"/>
      <c r="S74" s="543"/>
      <c r="T74" s="543"/>
      <c r="U74" s="543"/>
      <c r="V74" s="543"/>
      <c r="W74" s="543"/>
      <c r="X74" s="543"/>
      <c r="Y74" s="543"/>
      <c r="Z74" s="543"/>
      <c r="AA74" s="543"/>
      <c r="AB74" s="543"/>
      <c r="AC74" s="543"/>
      <c r="AD74" s="543"/>
    </row>
    <row r="75" spans="1:30" s="201" customFormat="1" ht="26.25">
      <c r="A75" s="253">
        <v>73</v>
      </c>
      <c r="B75" s="722"/>
      <c r="C75" s="728">
        <v>14</v>
      </c>
      <c r="D75" s="735" t="s">
        <v>364</v>
      </c>
      <c r="E75" s="734"/>
      <c r="F75" s="551">
        <v>1617</v>
      </c>
      <c r="G75" s="551"/>
      <c r="H75" s="564"/>
      <c r="I75" s="378">
        <f t="shared" si="8"/>
        <v>0</v>
      </c>
      <c r="J75" s="234"/>
      <c r="K75" s="234"/>
      <c r="L75" s="234"/>
      <c r="M75" s="234"/>
      <c r="N75" s="234"/>
      <c r="O75" s="234"/>
      <c r="P75" s="234"/>
      <c r="Q75" s="553"/>
      <c r="R75" s="543"/>
      <c r="S75" s="543"/>
      <c r="T75" s="543"/>
      <c r="U75" s="543"/>
      <c r="V75" s="543"/>
      <c r="W75" s="543"/>
      <c r="X75" s="543"/>
      <c r="Y75" s="543"/>
      <c r="Z75" s="543"/>
      <c r="AA75" s="543"/>
      <c r="AB75" s="543"/>
      <c r="AC75" s="543"/>
      <c r="AD75" s="543"/>
    </row>
    <row r="76" spans="1:30" s="201" customFormat="1" ht="30" customHeight="1">
      <c r="A76" s="253">
        <v>74</v>
      </c>
      <c r="B76" s="722"/>
      <c r="C76" s="728">
        <v>15</v>
      </c>
      <c r="D76" s="1183" t="s">
        <v>236</v>
      </c>
      <c r="E76" s="1183"/>
      <c r="F76" s="551">
        <v>1522</v>
      </c>
      <c r="G76" s="551"/>
      <c r="H76" s="564">
        <v>1395</v>
      </c>
      <c r="I76" s="378">
        <f t="shared" si="8"/>
        <v>0</v>
      </c>
      <c r="J76" s="234"/>
      <c r="K76" s="234"/>
      <c r="L76" s="234"/>
      <c r="M76" s="234"/>
      <c r="N76" s="234"/>
      <c r="O76" s="234"/>
      <c r="P76" s="234"/>
      <c r="Q76" s="553"/>
      <c r="R76" s="543"/>
      <c r="S76" s="543"/>
      <c r="T76" s="543"/>
      <c r="U76" s="543"/>
      <c r="V76" s="543"/>
      <c r="W76" s="543"/>
      <c r="X76" s="543"/>
      <c r="Y76" s="543"/>
      <c r="Z76" s="543"/>
      <c r="AA76" s="543"/>
      <c r="AB76" s="543"/>
      <c r="AC76" s="543"/>
      <c r="AD76" s="543"/>
    </row>
    <row r="77" spans="1:30" s="201" customFormat="1" ht="39">
      <c r="A77" s="253">
        <v>75</v>
      </c>
      <c r="B77" s="722"/>
      <c r="C77" s="728">
        <v>16</v>
      </c>
      <c r="D77" s="751" t="s">
        <v>365</v>
      </c>
      <c r="E77" s="734"/>
      <c r="F77" s="551">
        <v>9957</v>
      </c>
      <c r="G77" s="551"/>
      <c r="H77" s="564"/>
      <c r="I77" s="378">
        <f t="shared" si="8"/>
        <v>0</v>
      </c>
      <c r="J77" s="234"/>
      <c r="K77" s="234"/>
      <c r="L77" s="234"/>
      <c r="M77" s="234"/>
      <c r="N77" s="234"/>
      <c r="O77" s="234"/>
      <c r="P77" s="234"/>
      <c r="Q77" s="553"/>
      <c r="R77" s="543"/>
      <c r="S77" s="543"/>
      <c r="T77" s="543"/>
      <c r="U77" s="543"/>
      <c r="V77" s="543"/>
      <c r="W77" s="543"/>
      <c r="X77" s="543"/>
      <c r="Y77" s="543"/>
      <c r="Z77" s="543"/>
      <c r="AA77" s="543"/>
      <c r="AB77" s="543"/>
      <c r="AC77" s="543"/>
      <c r="AD77" s="543"/>
    </row>
    <row r="78" spans="1:30" s="201" customFormat="1" ht="15">
      <c r="A78" s="253">
        <v>76</v>
      </c>
      <c r="B78" s="722"/>
      <c r="C78" s="728">
        <v>17</v>
      </c>
      <c r="D78" s="751" t="s">
        <v>101</v>
      </c>
      <c r="E78" s="734"/>
      <c r="F78" s="551"/>
      <c r="G78" s="551"/>
      <c r="H78" s="564">
        <v>14224</v>
      </c>
      <c r="I78" s="378">
        <f t="shared" si="8"/>
        <v>0</v>
      </c>
      <c r="J78" s="234"/>
      <c r="K78" s="234"/>
      <c r="L78" s="234"/>
      <c r="M78" s="234"/>
      <c r="N78" s="234"/>
      <c r="O78" s="234"/>
      <c r="P78" s="234"/>
      <c r="Q78" s="553"/>
      <c r="R78" s="543"/>
      <c r="S78" s="543"/>
      <c r="T78" s="543"/>
      <c r="U78" s="543"/>
      <c r="V78" s="543"/>
      <c r="W78" s="543"/>
      <c r="X78" s="543"/>
      <c r="Y78" s="543"/>
      <c r="Z78" s="543"/>
      <c r="AA78" s="543"/>
      <c r="AB78" s="543"/>
      <c r="AC78" s="543"/>
      <c r="AD78" s="543"/>
    </row>
    <row r="79" spans="1:30" s="201" customFormat="1" ht="15">
      <c r="A79" s="254">
        <v>77</v>
      </c>
      <c r="B79" s="722"/>
      <c r="C79" s="728">
        <v>18</v>
      </c>
      <c r="D79" s="751" t="s">
        <v>529</v>
      </c>
      <c r="E79" s="734"/>
      <c r="F79" s="551"/>
      <c r="G79" s="551"/>
      <c r="H79" s="564">
        <v>1989</v>
      </c>
      <c r="I79" s="378">
        <f t="shared" si="8"/>
        <v>0</v>
      </c>
      <c r="J79" s="234"/>
      <c r="K79" s="234"/>
      <c r="L79" s="234"/>
      <c r="M79" s="234"/>
      <c r="N79" s="234"/>
      <c r="O79" s="234"/>
      <c r="P79" s="234"/>
      <c r="Q79" s="553"/>
      <c r="R79" s="543"/>
      <c r="S79" s="543"/>
      <c r="T79" s="543"/>
      <c r="U79" s="543"/>
      <c r="V79" s="543"/>
      <c r="W79" s="543"/>
      <c r="X79" s="543"/>
      <c r="Y79" s="543"/>
      <c r="Z79" s="543"/>
      <c r="AA79" s="543"/>
      <c r="AB79" s="543"/>
      <c r="AC79" s="543"/>
      <c r="AD79" s="543"/>
    </row>
    <row r="80" spans="1:30" s="201" customFormat="1" ht="27" thickBot="1">
      <c r="A80" s="253">
        <v>78</v>
      </c>
      <c r="B80" s="722"/>
      <c r="C80" s="728">
        <v>19</v>
      </c>
      <c r="D80" s="751" t="s">
        <v>664</v>
      </c>
      <c r="E80" s="734"/>
      <c r="F80" s="551"/>
      <c r="G80" s="551"/>
      <c r="H80" s="576">
        <v>3150</v>
      </c>
      <c r="I80" s="378">
        <f t="shared" si="8"/>
        <v>0</v>
      </c>
      <c r="J80" s="234"/>
      <c r="K80" s="234"/>
      <c r="L80" s="234"/>
      <c r="M80" s="234"/>
      <c r="N80" s="234"/>
      <c r="O80" s="234"/>
      <c r="P80" s="234"/>
      <c r="Q80" s="553"/>
      <c r="R80" s="543"/>
      <c r="S80" s="543"/>
      <c r="T80" s="543"/>
      <c r="U80" s="543"/>
      <c r="V80" s="543"/>
      <c r="W80" s="543"/>
      <c r="X80" s="543"/>
      <c r="Y80" s="543"/>
      <c r="Z80" s="543"/>
      <c r="AA80" s="543"/>
      <c r="AB80" s="543"/>
      <c r="AC80" s="543"/>
      <c r="AD80" s="543"/>
    </row>
    <row r="81" spans="1:30" s="178" customFormat="1" ht="24" customHeight="1" thickBot="1">
      <c r="A81" s="254">
        <v>79</v>
      </c>
      <c r="B81" s="746"/>
      <c r="C81" s="1179" t="s">
        <v>366</v>
      </c>
      <c r="D81" s="1179"/>
      <c r="E81" s="752"/>
      <c r="F81" s="568">
        <f>SUM(F62:F79)</f>
        <v>1335184</v>
      </c>
      <c r="G81" s="568">
        <f>SUM(G62:G79)</f>
        <v>1386577</v>
      </c>
      <c r="H81" s="568">
        <f>SUM(H62:H80)</f>
        <v>1532221</v>
      </c>
      <c r="I81" s="577">
        <f aca="true" t="shared" si="9" ref="I81:Q81">SUM(I62:I77)+I78+I79+I80</f>
        <v>1366932</v>
      </c>
      <c r="J81" s="578">
        <f t="shared" si="9"/>
        <v>865910</v>
      </c>
      <c r="K81" s="578">
        <f t="shared" si="9"/>
        <v>243856</v>
      </c>
      <c r="L81" s="578">
        <f t="shared" si="9"/>
        <v>231416</v>
      </c>
      <c r="M81" s="578">
        <f t="shared" si="9"/>
        <v>0</v>
      </c>
      <c r="N81" s="578">
        <f t="shared" si="9"/>
        <v>0</v>
      </c>
      <c r="O81" s="578">
        <f t="shared" si="9"/>
        <v>25750</v>
      </c>
      <c r="P81" s="578">
        <f t="shared" si="9"/>
        <v>0</v>
      </c>
      <c r="Q81" s="579">
        <f t="shared" si="9"/>
        <v>0</v>
      </c>
      <c r="R81" s="543"/>
      <c r="S81" s="575"/>
      <c r="T81" s="575"/>
      <c r="U81" s="575"/>
      <c r="V81" s="575"/>
      <c r="W81" s="575"/>
      <c r="X81" s="575"/>
      <c r="Y81" s="575"/>
      <c r="Z81" s="575"/>
      <c r="AA81" s="575"/>
      <c r="AB81" s="575"/>
      <c r="AC81" s="575"/>
      <c r="AD81" s="575"/>
    </row>
    <row r="82" spans="1:30" s="215" customFormat="1" ht="24" customHeight="1" thickBot="1">
      <c r="A82" s="254">
        <v>80</v>
      </c>
      <c r="B82" s="1185" t="s">
        <v>58</v>
      </c>
      <c r="C82" s="1186"/>
      <c r="D82" s="1186"/>
      <c r="E82" s="753"/>
      <c r="F82" s="567">
        <f aca="true" t="shared" si="10" ref="F82:Q82">SUM(F60,F81)</f>
        <v>6668003</v>
      </c>
      <c r="G82" s="567">
        <f t="shared" si="10"/>
        <v>6418114</v>
      </c>
      <c r="H82" s="568">
        <f t="shared" si="10"/>
        <v>7195990</v>
      </c>
      <c r="I82" s="569">
        <f t="shared" si="10"/>
        <v>6293324</v>
      </c>
      <c r="J82" s="570">
        <f t="shared" si="10"/>
        <v>3210452</v>
      </c>
      <c r="K82" s="570">
        <f t="shared" si="10"/>
        <v>909502</v>
      </c>
      <c r="L82" s="570">
        <f t="shared" si="10"/>
        <v>2115109</v>
      </c>
      <c r="M82" s="570">
        <f t="shared" si="10"/>
        <v>0</v>
      </c>
      <c r="N82" s="570">
        <f t="shared" si="10"/>
        <v>1667</v>
      </c>
      <c r="O82" s="570">
        <f t="shared" si="10"/>
        <v>56594</v>
      </c>
      <c r="P82" s="570">
        <f t="shared" si="10"/>
        <v>0</v>
      </c>
      <c r="Q82" s="571">
        <f t="shared" si="10"/>
        <v>0</v>
      </c>
      <c r="R82" s="543"/>
      <c r="S82" s="542"/>
      <c r="T82" s="542"/>
      <c r="U82" s="542"/>
      <c r="V82" s="542"/>
      <c r="W82" s="542"/>
      <c r="X82" s="542"/>
      <c r="Y82" s="542"/>
      <c r="Z82" s="542"/>
      <c r="AA82" s="542"/>
      <c r="AB82" s="542"/>
      <c r="AC82" s="542"/>
      <c r="AD82" s="542"/>
    </row>
    <row r="83" spans="1:30" s="261" customFormat="1" ht="15">
      <c r="A83" s="254">
        <v>81</v>
      </c>
      <c r="B83" s="1187" t="s">
        <v>367</v>
      </c>
      <c r="C83" s="1188"/>
      <c r="D83" s="1188"/>
      <c r="E83" s="754"/>
      <c r="F83" s="580"/>
      <c r="G83" s="580"/>
      <c r="H83" s="581"/>
      <c r="I83" s="582"/>
      <c r="J83" s="584"/>
      <c r="K83" s="584"/>
      <c r="L83" s="584"/>
      <c r="M83" s="584"/>
      <c r="N83" s="584"/>
      <c r="O83" s="584"/>
      <c r="P83" s="584"/>
      <c r="Q83" s="585"/>
      <c r="R83" s="378"/>
      <c r="S83" s="378"/>
      <c r="T83" s="378"/>
      <c r="U83" s="378"/>
      <c r="V83" s="378"/>
      <c r="W83" s="378"/>
      <c r="X83" s="378"/>
      <c r="Y83" s="378"/>
      <c r="Z83" s="378"/>
      <c r="AA83" s="378"/>
      <c r="AB83" s="378"/>
      <c r="AC83" s="378"/>
      <c r="AD83" s="378"/>
    </row>
    <row r="84" spans="1:30" s="222" customFormat="1" ht="15" customHeight="1">
      <c r="A84" s="253">
        <v>82</v>
      </c>
      <c r="B84" s="1189" t="s">
        <v>368</v>
      </c>
      <c r="C84" s="1190"/>
      <c r="D84" s="1190"/>
      <c r="E84" s="1190"/>
      <c r="F84" s="551">
        <f aca="true" t="shared" si="11" ref="F84:O84">SUM(F39:F51,F38,F32,F59)</f>
        <v>4440653</v>
      </c>
      <c r="G84" s="551">
        <f t="shared" si="11"/>
        <v>4216828</v>
      </c>
      <c r="H84" s="552">
        <f t="shared" si="11"/>
        <v>4825242</v>
      </c>
      <c r="I84" s="547">
        <f t="shared" si="11"/>
        <v>4133579</v>
      </c>
      <c r="J84" s="234">
        <f t="shared" si="11"/>
        <v>2019804</v>
      </c>
      <c r="K84" s="234">
        <f t="shared" si="11"/>
        <v>578479</v>
      </c>
      <c r="L84" s="234">
        <f t="shared" si="11"/>
        <v>1502785</v>
      </c>
      <c r="M84" s="234">
        <f t="shared" si="11"/>
        <v>0</v>
      </c>
      <c r="N84" s="234">
        <f t="shared" si="11"/>
        <v>1667</v>
      </c>
      <c r="O84" s="234">
        <f t="shared" si="11"/>
        <v>30844</v>
      </c>
      <c r="P84" s="234">
        <v>0</v>
      </c>
      <c r="Q84" s="553">
        <f>SUM(Q39:Q51,Q38,Q32,Q59)</f>
        <v>0</v>
      </c>
      <c r="R84" s="549"/>
      <c r="S84" s="234"/>
      <c r="T84" s="234"/>
      <c r="U84" s="234"/>
      <c r="V84" s="234"/>
      <c r="W84" s="234"/>
      <c r="X84" s="234"/>
      <c r="Y84" s="234"/>
      <c r="Z84" s="234"/>
      <c r="AA84" s="234"/>
      <c r="AB84" s="234"/>
      <c r="AC84" s="234"/>
      <c r="AD84" s="234"/>
    </row>
    <row r="85" spans="1:30" s="222" customFormat="1" ht="15" customHeight="1">
      <c r="A85" s="254">
        <v>83</v>
      </c>
      <c r="B85" s="1191" t="s">
        <v>367</v>
      </c>
      <c r="C85" s="1192"/>
      <c r="D85" s="1192"/>
      <c r="E85" s="755"/>
      <c r="F85" s="551"/>
      <c r="G85" s="551"/>
      <c r="H85" s="552"/>
      <c r="I85" s="547"/>
      <c r="J85" s="234"/>
      <c r="K85" s="234"/>
      <c r="L85" s="234"/>
      <c r="M85" s="234"/>
      <c r="N85" s="234"/>
      <c r="O85" s="234"/>
      <c r="P85" s="234"/>
      <c r="Q85" s="553"/>
      <c r="R85" s="549"/>
      <c r="S85" s="234"/>
      <c r="T85" s="234"/>
      <c r="U85" s="234"/>
      <c r="V85" s="234"/>
      <c r="W85" s="234"/>
      <c r="X85" s="234"/>
      <c r="Y85" s="234"/>
      <c r="Z85" s="234"/>
      <c r="AA85" s="234"/>
      <c r="AB85" s="234"/>
      <c r="AC85" s="234"/>
      <c r="AD85" s="234"/>
    </row>
    <row r="86" spans="1:30" s="222" customFormat="1" ht="15">
      <c r="A86" s="254">
        <v>84</v>
      </c>
      <c r="B86" s="1189" t="s">
        <v>369</v>
      </c>
      <c r="C86" s="1190"/>
      <c r="D86" s="1190"/>
      <c r="E86" s="1190"/>
      <c r="F86" s="551">
        <f aca="true" t="shared" si="12" ref="F86:Q86">SUM(F52:F57)</f>
        <v>892166</v>
      </c>
      <c r="G86" s="551">
        <f t="shared" si="12"/>
        <v>814709</v>
      </c>
      <c r="H86" s="552">
        <f t="shared" si="12"/>
        <v>838527</v>
      </c>
      <c r="I86" s="547">
        <f t="shared" si="12"/>
        <v>792813</v>
      </c>
      <c r="J86" s="378">
        <f t="shared" si="12"/>
        <v>324738</v>
      </c>
      <c r="K86" s="378">
        <f t="shared" si="12"/>
        <v>87167</v>
      </c>
      <c r="L86" s="378">
        <f t="shared" si="12"/>
        <v>380908</v>
      </c>
      <c r="M86" s="378">
        <f t="shared" si="12"/>
        <v>0</v>
      </c>
      <c r="N86" s="378">
        <f t="shared" si="12"/>
        <v>0</v>
      </c>
      <c r="O86" s="378">
        <f t="shared" si="12"/>
        <v>0</v>
      </c>
      <c r="P86" s="378">
        <f t="shared" si="12"/>
        <v>0</v>
      </c>
      <c r="Q86" s="583">
        <f t="shared" si="12"/>
        <v>0</v>
      </c>
      <c r="R86" s="549"/>
      <c r="S86" s="234"/>
      <c r="T86" s="234"/>
      <c r="U86" s="234"/>
      <c r="V86" s="234"/>
      <c r="W86" s="234"/>
      <c r="X86" s="234"/>
      <c r="Y86" s="234"/>
      <c r="Z86" s="234"/>
      <c r="AA86" s="234"/>
      <c r="AB86" s="234"/>
      <c r="AC86" s="234"/>
      <c r="AD86" s="234"/>
    </row>
    <row r="87" spans="1:30" s="222" customFormat="1" ht="15" customHeight="1">
      <c r="A87" s="253">
        <v>85</v>
      </c>
      <c r="B87" s="1191" t="s">
        <v>367</v>
      </c>
      <c r="C87" s="1192"/>
      <c r="D87" s="1192"/>
      <c r="E87" s="755"/>
      <c r="F87" s="551"/>
      <c r="G87" s="551"/>
      <c r="H87" s="552"/>
      <c r="I87" s="547"/>
      <c r="J87" s="234"/>
      <c r="K87" s="234"/>
      <c r="L87" s="234"/>
      <c r="M87" s="234"/>
      <c r="N87" s="234"/>
      <c r="O87" s="234"/>
      <c r="P87" s="234"/>
      <c r="Q87" s="553"/>
      <c r="R87" s="549"/>
      <c r="S87" s="234"/>
      <c r="T87" s="234"/>
      <c r="U87" s="234"/>
      <c r="V87" s="234"/>
      <c r="W87" s="234"/>
      <c r="X87" s="234"/>
      <c r="Y87" s="234"/>
      <c r="Z87" s="234"/>
      <c r="AA87" s="234"/>
      <c r="AB87" s="234"/>
      <c r="AC87" s="234"/>
      <c r="AD87" s="234"/>
    </row>
    <row r="88" spans="1:30" s="172" customFormat="1" ht="31.5" customHeight="1" thickBot="1">
      <c r="A88" s="254">
        <v>86</v>
      </c>
      <c r="B88" s="1175" t="s">
        <v>370</v>
      </c>
      <c r="C88" s="1176"/>
      <c r="D88" s="1176"/>
      <c r="E88" s="1176"/>
      <c r="F88" s="586">
        <f>SUM(F81)</f>
        <v>1335184</v>
      </c>
      <c r="G88" s="586">
        <f aca="true" t="shared" si="13" ref="G88:Q88">SUM(G81)</f>
        <v>1386577</v>
      </c>
      <c r="H88" s="586">
        <f t="shared" si="13"/>
        <v>1532221</v>
      </c>
      <c r="I88" s="587">
        <f>SUM(I81)</f>
        <v>1366932</v>
      </c>
      <c r="J88" s="588">
        <f t="shared" si="13"/>
        <v>865910</v>
      </c>
      <c r="K88" s="588">
        <f t="shared" si="13"/>
        <v>243856</v>
      </c>
      <c r="L88" s="588">
        <f t="shared" si="13"/>
        <v>231416</v>
      </c>
      <c r="M88" s="588">
        <f t="shared" si="13"/>
        <v>0</v>
      </c>
      <c r="N88" s="588">
        <f t="shared" si="13"/>
        <v>0</v>
      </c>
      <c r="O88" s="588">
        <f>SUM(O81)</f>
        <v>25750</v>
      </c>
      <c r="P88" s="588">
        <f>SUM(P81)</f>
        <v>0</v>
      </c>
      <c r="Q88" s="589">
        <f t="shared" si="13"/>
        <v>0</v>
      </c>
      <c r="R88" s="549"/>
      <c r="S88" s="260"/>
      <c r="T88" s="260"/>
      <c r="U88" s="260"/>
      <c r="V88" s="260"/>
      <c r="W88" s="260"/>
      <c r="X88" s="260"/>
      <c r="Y88" s="260"/>
      <c r="Z88" s="260"/>
      <c r="AA88" s="260"/>
      <c r="AB88" s="260"/>
      <c r="AC88" s="260"/>
      <c r="AD88" s="260"/>
    </row>
    <row r="89" spans="1:9" ht="15">
      <c r="A89" s="256"/>
      <c r="B89" s="1177" t="s">
        <v>94</v>
      </c>
      <c r="C89" s="1177"/>
      <c r="D89" s="1177"/>
      <c r="E89" s="247"/>
      <c r="I89" s="590"/>
    </row>
    <row r="90" spans="1:9" ht="15">
      <c r="A90" s="256"/>
      <c r="B90" s="1178" t="s">
        <v>95</v>
      </c>
      <c r="C90" s="1178"/>
      <c r="D90" s="1178"/>
      <c r="E90" s="1178"/>
      <c r="F90" s="1178"/>
      <c r="G90" s="1178"/>
      <c r="H90" s="1178"/>
      <c r="I90" s="1178"/>
    </row>
    <row r="91" spans="2:9" ht="15">
      <c r="B91" s="1184" t="s">
        <v>96</v>
      </c>
      <c r="C91" s="1184"/>
      <c r="D91" s="1184"/>
      <c r="E91" s="247"/>
      <c r="I91" s="590"/>
    </row>
    <row r="92" spans="6:17" ht="15">
      <c r="F92" s="544">
        <f>+F82-F84-F86-F88</f>
        <v>0</v>
      </c>
      <c r="G92" s="544">
        <f aca="true" t="shared" si="14" ref="G92:Q92">+G82-G84-G86-G88</f>
        <v>0</v>
      </c>
      <c r="H92" s="544">
        <f t="shared" si="14"/>
        <v>0</v>
      </c>
      <c r="I92" s="544">
        <f t="shared" si="14"/>
        <v>0</v>
      </c>
      <c r="J92" s="544">
        <f t="shared" si="14"/>
        <v>0</v>
      </c>
      <c r="K92" s="544">
        <f t="shared" si="14"/>
        <v>0</v>
      </c>
      <c r="L92" s="544">
        <f t="shared" si="14"/>
        <v>0</v>
      </c>
      <c r="M92" s="544">
        <f t="shared" si="14"/>
        <v>0</v>
      </c>
      <c r="N92" s="544">
        <f t="shared" si="14"/>
        <v>0</v>
      </c>
      <c r="O92" s="544">
        <f t="shared" si="14"/>
        <v>0</v>
      </c>
      <c r="P92" s="544">
        <f t="shared" si="14"/>
        <v>0</v>
      </c>
      <c r="Q92" s="544">
        <f t="shared" si="14"/>
        <v>0</v>
      </c>
    </row>
  </sheetData>
  <sheetProtection/>
  <mergeCells count="29">
    <mergeCell ref="D67:E67"/>
    <mergeCell ref="D74:E74"/>
    <mergeCell ref="D76:E76"/>
    <mergeCell ref="B91:D91"/>
    <mergeCell ref="B82:D82"/>
    <mergeCell ref="B83:D83"/>
    <mergeCell ref="B84:E84"/>
    <mergeCell ref="B85:D85"/>
    <mergeCell ref="B86:E86"/>
    <mergeCell ref="B87:D87"/>
    <mergeCell ref="B88:E88"/>
    <mergeCell ref="B89:D89"/>
    <mergeCell ref="B90:I90"/>
    <mergeCell ref="C81:D81"/>
    <mergeCell ref="C61:D61"/>
    <mergeCell ref="B1:F1"/>
    <mergeCell ref="B2:Q2"/>
    <mergeCell ref="B3:Q3"/>
    <mergeCell ref="P4:Q4"/>
    <mergeCell ref="B6:B7"/>
    <mergeCell ref="I6:I7"/>
    <mergeCell ref="J6:N6"/>
    <mergeCell ref="O6:Q6"/>
    <mergeCell ref="C6:C7"/>
    <mergeCell ref="D6:D7"/>
    <mergeCell ref="E6:E7"/>
    <mergeCell ref="F6:F7"/>
    <mergeCell ref="G6:G7"/>
    <mergeCell ref="H6:H7"/>
  </mergeCells>
  <printOptions horizontalCentered="1"/>
  <pageMargins left="0.1968503937007874" right="0.1968503937007874" top="0.5905511811023623" bottom="0.5905511811023623" header="0.5118110236220472" footer="0.5118110236220472"/>
  <pageSetup fitToHeight="4" fitToWidth="1" horizontalDpi="600" verticalDpi="600" orientation="landscape" paperSize="9" scale="66" r:id="rId1"/>
  <rowBreaks count="1" manualBreakCount="1">
    <brk id="51" max="16" man="1"/>
  </rowBreaks>
</worksheet>
</file>

<file path=xl/worksheets/sheet7.xml><?xml version="1.0" encoding="utf-8"?>
<worksheet xmlns="http://schemas.openxmlformats.org/spreadsheetml/2006/main" xmlns:r="http://schemas.openxmlformats.org/officeDocument/2006/relationships">
  <dimension ref="A1:O423"/>
  <sheetViews>
    <sheetView view="pageBreakPreview" zoomScaleNormal="75" zoomScaleSheetLayoutView="100" zoomScalePageLayoutView="0" workbookViewId="0" topLeftCell="A1">
      <selection activeCell="A1" sqref="A1"/>
    </sheetView>
  </sheetViews>
  <sheetFormatPr defaultColWidth="9.125" defaultRowHeight="12.75"/>
  <cols>
    <col min="1" max="1" width="3.625" style="593" customWidth="1"/>
    <col min="2" max="2" width="4.625" style="25" customWidth="1"/>
    <col min="3" max="3" width="4.625" style="29" customWidth="1"/>
    <col min="4" max="4" width="89.625" style="94" customWidth="1"/>
    <col min="5" max="5" width="5.625" style="25" customWidth="1"/>
    <col min="6" max="6" width="11.625" style="26" customWidth="1"/>
    <col min="7" max="7" width="11.625" style="27" customWidth="1"/>
    <col min="8" max="8" width="11.625" style="26" customWidth="1"/>
    <col min="9" max="14" width="12.625" style="91" customWidth="1"/>
    <col min="15" max="16384" width="9.125" style="26" customWidth="1"/>
  </cols>
  <sheetData>
    <row r="1" spans="2:14" ht="15">
      <c r="B1" s="1193" t="s">
        <v>857</v>
      </c>
      <c r="C1" s="1193"/>
      <c r="D1" s="1193"/>
      <c r="H1" s="1194"/>
      <c r="I1" s="1194"/>
      <c r="J1" s="529"/>
      <c r="K1" s="529"/>
      <c r="L1" s="529"/>
      <c r="M1" s="529"/>
      <c r="N1" s="529"/>
    </row>
    <row r="2" spans="2:14" ht="34.5" customHeight="1">
      <c r="B2" s="1195" t="s">
        <v>61</v>
      </c>
      <c r="C2" s="1195"/>
      <c r="D2" s="1195"/>
      <c r="E2" s="1195"/>
      <c r="F2" s="1195"/>
      <c r="G2" s="1195"/>
      <c r="H2" s="1195"/>
      <c r="I2" s="1195"/>
      <c r="J2" s="1195"/>
      <c r="K2" s="1195"/>
      <c r="L2" s="1195"/>
      <c r="M2" s="1195"/>
      <c r="N2" s="1195"/>
    </row>
    <row r="3" spans="1:14" s="28" customFormat="1" ht="34.5" customHeight="1">
      <c r="A3" s="593"/>
      <c r="B3" s="1196" t="s">
        <v>574</v>
      </c>
      <c r="C3" s="1196"/>
      <c r="D3" s="1196"/>
      <c r="E3" s="1196"/>
      <c r="F3" s="1196"/>
      <c r="G3" s="1196"/>
      <c r="H3" s="1196"/>
      <c r="I3" s="1196"/>
      <c r="J3" s="1196"/>
      <c r="K3" s="1196"/>
      <c r="L3" s="1196"/>
      <c r="M3" s="1196"/>
      <c r="N3" s="1196"/>
    </row>
    <row r="4" spans="4:14" ht="15">
      <c r="D4" s="30"/>
      <c r="E4" s="31"/>
      <c r="H4" s="32"/>
      <c r="I4" s="32"/>
      <c r="J4" s="529"/>
      <c r="K4" s="529"/>
      <c r="L4" s="529"/>
      <c r="M4" s="1194" t="s">
        <v>1</v>
      </c>
      <c r="N4" s="1194"/>
    </row>
    <row r="5" spans="1:14" s="595" customFormat="1" ht="13.5" thickBot="1">
      <c r="A5" s="593"/>
      <c r="B5" s="595" t="s">
        <v>2</v>
      </c>
      <c r="C5" s="593" t="s">
        <v>4</v>
      </c>
      <c r="D5" s="596" t="s">
        <v>3</v>
      </c>
      <c r="E5" s="593" t="s">
        <v>5</v>
      </c>
      <c r="F5" s="595" t="s">
        <v>6</v>
      </c>
      <c r="G5" s="595" t="s">
        <v>62</v>
      </c>
      <c r="H5" s="595" t="s">
        <v>63</v>
      </c>
      <c r="I5" s="593" t="s">
        <v>64</v>
      </c>
      <c r="J5" s="593" t="s">
        <v>125</v>
      </c>
      <c r="K5" s="593" t="s">
        <v>97</v>
      </c>
      <c r="L5" s="593" t="s">
        <v>70</v>
      </c>
      <c r="M5" s="593" t="s">
        <v>126</v>
      </c>
      <c r="N5" s="593" t="s">
        <v>127</v>
      </c>
    </row>
    <row r="6" spans="1:14" s="531" customFormat="1" ht="34.5" customHeight="1">
      <c r="A6" s="594"/>
      <c r="B6" s="1197" t="s">
        <v>65</v>
      </c>
      <c r="C6" s="1199" t="s">
        <v>66</v>
      </c>
      <c r="D6" s="1201" t="s">
        <v>8</v>
      </c>
      <c r="E6" s="1203" t="s">
        <v>67</v>
      </c>
      <c r="F6" s="1205" t="s">
        <v>573</v>
      </c>
      <c r="G6" s="1205" t="s">
        <v>538</v>
      </c>
      <c r="H6" s="1208" t="s">
        <v>539</v>
      </c>
      <c r="I6" s="1210" t="s">
        <v>9</v>
      </c>
      <c r="J6" s="1212" t="s">
        <v>128</v>
      </c>
      <c r="K6" s="1212"/>
      <c r="L6" s="1212"/>
      <c r="M6" s="1212"/>
      <c r="N6" s="1213"/>
    </row>
    <row r="7" spans="1:14" s="531" customFormat="1" ht="47.25" thickBot="1">
      <c r="A7" s="594"/>
      <c r="B7" s="1198"/>
      <c r="C7" s="1200"/>
      <c r="D7" s="1202"/>
      <c r="E7" s="1204"/>
      <c r="F7" s="1206"/>
      <c r="G7" s="1206"/>
      <c r="H7" s="1209"/>
      <c r="I7" s="1211"/>
      <c r="J7" s="34" t="s">
        <v>129</v>
      </c>
      <c r="K7" s="34" t="s">
        <v>130</v>
      </c>
      <c r="L7" s="34" t="s">
        <v>131</v>
      </c>
      <c r="M7" s="34" t="s">
        <v>132</v>
      </c>
      <c r="N7" s="35" t="s">
        <v>133</v>
      </c>
    </row>
    <row r="8" spans="1:15" s="25" customFormat="1" ht="15.75" thickTop="1">
      <c r="A8" s="593">
        <v>1</v>
      </c>
      <c r="B8" s="36">
        <v>18</v>
      </c>
      <c r="C8" s="37">
        <v>1</v>
      </c>
      <c r="D8" s="38" t="s">
        <v>134</v>
      </c>
      <c r="E8" s="37" t="s">
        <v>70</v>
      </c>
      <c r="F8" s="39">
        <v>3097</v>
      </c>
      <c r="G8" s="39">
        <v>5000</v>
      </c>
      <c r="H8" s="40">
        <v>5088</v>
      </c>
      <c r="I8" s="41">
        <f>SUM(J8:N8)</f>
        <v>5000</v>
      </c>
      <c r="J8" s="42">
        <v>200</v>
      </c>
      <c r="K8" s="42"/>
      <c r="L8" s="42">
        <v>4200</v>
      </c>
      <c r="M8" s="42"/>
      <c r="N8" s="43">
        <v>600</v>
      </c>
      <c r="O8" s="33">
        <f>SUM(J8:N8)-I8</f>
        <v>0</v>
      </c>
    </row>
    <row r="9" spans="1:15" s="33" customFormat="1" ht="15">
      <c r="A9" s="593">
        <v>2</v>
      </c>
      <c r="B9" s="44"/>
      <c r="C9" s="45">
        <v>2</v>
      </c>
      <c r="D9" s="46" t="s">
        <v>135</v>
      </c>
      <c r="E9" s="45" t="s">
        <v>70</v>
      </c>
      <c r="F9" s="24">
        <v>704</v>
      </c>
      <c r="G9" s="24">
        <v>4000</v>
      </c>
      <c r="H9" s="47">
        <v>6989</v>
      </c>
      <c r="I9" s="48">
        <f>SUM(J9:N9)</f>
        <v>3000</v>
      </c>
      <c r="J9" s="49"/>
      <c r="K9" s="49"/>
      <c r="L9" s="49">
        <v>3000</v>
      </c>
      <c r="M9" s="49"/>
      <c r="N9" s="50"/>
      <c r="O9" s="33">
        <f aca="true" t="shared" si="0" ref="O9:O80">SUM(J9:N9)-I9</f>
        <v>0</v>
      </c>
    </row>
    <row r="10" spans="1:15" s="33" customFormat="1" ht="15">
      <c r="A10" s="593">
        <v>3</v>
      </c>
      <c r="B10" s="44"/>
      <c r="C10" s="45">
        <v>3</v>
      </c>
      <c r="D10" s="46" t="s">
        <v>137</v>
      </c>
      <c r="E10" s="45" t="s">
        <v>71</v>
      </c>
      <c r="F10" s="24">
        <v>7673</v>
      </c>
      <c r="G10" s="24">
        <v>6000</v>
      </c>
      <c r="H10" s="47">
        <v>7327</v>
      </c>
      <c r="I10" s="48">
        <f aca="true" t="shared" si="1" ref="I10:I90">SUM(J10:N10)</f>
        <v>9000</v>
      </c>
      <c r="J10" s="49">
        <v>800</v>
      </c>
      <c r="K10" s="49">
        <v>400</v>
      </c>
      <c r="L10" s="49">
        <v>7800</v>
      </c>
      <c r="M10" s="49"/>
      <c r="N10" s="50"/>
      <c r="O10" s="33">
        <f t="shared" si="0"/>
        <v>0</v>
      </c>
    </row>
    <row r="11" spans="1:15" s="33" customFormat="1" ht="15">
      <c r="A11" s="593">
        <v>4</v>
      </c>
      <c r="B11" s="44"/>
      <c r="C11" s="45">
        <v>4</v>
      </c>
      <c r="D11" s="46" t="s">
        <v>138</v>
      </c>
      <c r="E11" s="45" t="s">
        <v>71</v>
      </c>
      <c r="F11" s="24">
        <v>7494</v>
      </c>
      <c r="G11" s="24">
        <v>13000</v>
      </c>
      <c r="H11" s="47">
        <v>14027</v>
      </c>
      <c r="I11" s="48">
        <f t="shared" si="1"/>
        <v>12000</v>
      </c>
      <c r="J11" s="49"/>
      <c r="K11" s="49"/>
      <c r="L11" s="49">
        <v>12000</v>
      </c>
      <c r="M11" s="49"/>
      <c r="N11" s="50"/>
      <c r="O11" s="33">
        <f t="shared" si="0"/>
        <v>0</v>
      </c>
    </row>
    <row r="12" spans="1:15" s="33" customFormat="1" ht="15">
      <c r="A12" s="593">
        <v>5</v>
      </c>
      <c r="B12" s="44"/>
      <c r="C12" s="45">
        <v>5</v>
      </c>
      <c r="D12" s="46" t="s">
        <v>56</v>
      </c>
      <c r="E12" s="45" t="s">
        <v>71</v>
      </c>
      <c r="F12" s="24">
        <v>6242</v>
      </c>
      <c r="G12" s="24">
        <v>7000</v>
      </c>
      <c r="H12" s="47">
        <v>8377</v>
      </c>
      <c r="I12" s="48">
        <f t="shared" si="1"/>
        <v>7000</v>
      </c>
      <c r="J12" s="49">
        <v>3835</v>
      </c>
      <c r="K12" s="49">
        <v>1700</v>
      </c>
      <c r="L12" s="49">
        <v>1465</v>
      </c>
      <c r="M12" s="49"/>
      <c r="N12" s="50"/>
      <c r="O12" s="33">
        <f t="shared" si="0"/>
        <v>0</v>
      </c>
    </row>
    <row r="13" spans="1:15" s="33" customFormat="1" ht="15">
      <c r="A13" s="593">
        <v>6</v>
      </c>
      <c r="B13" s="44"/>
      <c r="C13" s="45">
        <v>6</v>
      </c>
      <c r="D13" s="46" t="s">
        <v>139</v>
      </c>
      <c r="E13" s="45" t="s">
        <v>71</v>
      </c>
      <c r="F13" s="24">
        <v>2000</v>
      </c>
      <c r="G13" s="24">
        <v>1000</v>
      </c>
      <c r="H13" s="47">
        <v>1000</v>
      </c>
      <c r="I13" s="48">
        <f t="shared" si="1"/>
        <v>1000</v>
      </c>
      <c r="J13" s="49"/>
      <c r="K13" s="49"/>
      <c r="L13" s="49">
        <v>1000</v>
      </c>
      <c r="M13" s="49"/>
      <c r="N13" s="50"/>
      <c r="O13" s="33">
        <f t="shared" si="0"/>
        <v>0</v>
      </c>
    </row>
    <row r="14" spans="1:15" s="25" customFormat="1" ht="19.5" customHeight="1">
      <c r="A14" s="593">
        <v>7</v>
      </c>
      <c r="B14" s="57"/>
      <c r="C14" s="53">
        <v>7</v>
      </c>
      <c r="D14" s="58" t="s">
        <v>52</v>
      </c>
      <c r="E14" s="53" t="s">
        <v>71</v>
      </c>
      <c r="F14" s="23">
        <f>SUM(F15:F20)</f>
        <v>39310</v>
      </c>
      <c r="G14" s="23">
        <f>SUM(G15:G20)</f>
        <v>47300</v>
      </c>
      <c r="H14" s="59">
        <f>SUM(H15:H20)</f>
        <v>49443</v>
      </c>
      <c r="I14" s="632">
        <f t="shared" si="1"/>
        <v>47300</v>
      </c>
      <c r="J14" s="60">
        <f>SUM(J15:J20)</f>
        <v>0</v>
      </c>
      <c r="K14" s="60">
        <f>SUM(K15:K20)</f>
        <v>0</v>
      </c>
      <c r="L14" s="60">
        <f>SUM(L15:L20)</f>
        <v>8300</v>
      </c>
      <c r="M14" s="60">
        <f>SUM(M15:M20)</f>
        <v>0</v>
      </c>
      <c r="N14" s="61">
        <f>SUM(N15:N20)</f>
        <v>39000</v>
      </c>
      <c r="O14" s="33">
        <f t="shared" si="0"/>
        <v>0</v>
      </c>
    </row>
    <row r="15" spans="1:15" s="69" customFormat="1" ht="15">
      <c r="A15" s="593">
        <v>8</v>
      </c>
      <c r="B15" s="63"/>
      <c r="C15" s="64"/>
      <c r="D15" s="52" t="s">
        <v>140</v>
      </c>
      <c r="E15" s="66"/>
      <c r="F15" s="54">
        <v>22000</v>
      </c>
      <c r="G15" s="54">
        <v>22000</v>
      </c>
      <c r="H15" s="55">
        <v>22000</v>
      </c>
      <c r="I15" s="757">
        <f t="shared" si="1"/>
        <v>22000</v>
      </c>
      <c r="J15" s="67"/>
      <c r="K15" s="67"/>
      <c r="L15" s="67"/>
      <c r="M15" s="67"/>
      <c r="N15" s="68">
        <v>22000</v>
      </c>
      <c r="O15" s="33">
        <f t="shared" si="0"/>
        <v>0</v>
      </c>
    </row>
    <row r="16" spans="1:15" s="69" customFormat="1" ht="15">
      <c r="A16" s="593">
        <v>9</v>
      </c>
      <c r="B16" s="63"/>
      <c r="C16" s="64"/>
      <c r="D16" s="52" t="s">
        <v>141</v>
      </c>
      <c r="E16" s="66"/>
      <c r="F16" s="54">
        <v>7310</v>
      </c>
      <c r="G16" s="54">
        <v>8300</v>
      </c>
      <c r="H16" s="55">
        <v>8443</v>
      </c>
      <c r="I16" s="757">
        <f t="shared" si="1"/>
        <v>8300</v>
      </c>
      <c r="J16" s="67"/>
      <c r="K16" s="67"/>
      <c r="L16" s="67">
        <v>8300</v>
      </c>
      <c r="M16" s="67"/>
      <c r="N16" s="68"/>
      <c r="O16" s="33">
        <f t="shared" si="0"/>
        <v>0</v>
      </c>
    </row>
    <row r="17" spans="1:15" s="69" customFormat="1" ht="15">
      <c r="A17" s="593">
        <v>10</v>
      </c>
      <c r="B17" s="63"/>
      <c r="C17" s="64"/>
      <c r="D17" s="52" t="s">
        <v>142</v>
      </c>
      <c r="E17" s="66"/>
      <c r="F17" s="54">
        <v>2000</v>
      </c>
      <c r="G17" s="54">
        <v>2000</v>
      </c>
      <c r="H17" s="55">
        <v>2000</v>
      </c>
      <c r="I17" s="757">
        <f t="shared" si="1"/>
        <v>2000</v>
      </c>
      <c r="J17" s="67"/>
      <c r="K17" s="67"/>
      <c r="L17" s="67"/>
      <c r="M17" s="67"/>
      <c r="N17" s="68">
        <v>2000</v>
      </c>
      <c r="O17" s="33">
        <f t="shared" si="0"/>
        <v>0</v>
      </c>
    </row>
    <row r="18" spans="1:15" s="69" customFormat="1" ht="15">
      <c r="A18" s="593">
        <v>11</v>
      </c>
      <c r="B18" s="63"/>
      <c r="C18" s="64"/>
      <c r="D18" s="52" t="s">
        <v>143</v>
      </c>
      <c r="E18" s="66"/>
      <c r="F18" s="54">
        <v>8000</v>
      </c>
      <c r="G18" s="54">
        <v>8000</v>
      </c>
      <c r="H18" s="55">
        <v>8000</v>
      </c>
      <c r="I18" s="757">
        <f t="shared" si="1"/>
        <v>8000</v>
      </c>
      <c r="J18" s="67"/>
      <c r="K18" s="67"/>
      <c r="L18" s="67"/>
      <c r="M18" s="67"/>
      <c r="N18" s="68">
        <v>8000</v>
      </c>
      <c r="O18" s="33">
        <f t="shared" si="0"/>
        <v>0</v>
      </c>
    </row>
    <row r="19" spans="1:15" s="69" customFormat="1" ht="15">
      <c r="A19" s="593">
        <v>12</v>
      </c>
      <c r="B19" s="63"/>
      <c r="C19" s="64"/>
      <c r="D19" s="52" t="s">
        <v>144</v>
      </c>
      <c r="E19" s="66"/>
      <c r="F19" s="54"/>
      <c r="G19" s="54">
        <v>2000</v>
      </c>
      <c r="H19" s="55">
        <v>4000</v>
      </c>
      <c r="I19" s="757">
        <f t="shared" si="1"/>
        <v>2000</v>
      </c>
      <c r="J19" s="67"/>
      <c r="K19" s="67"/>
      <c r="L19" s="67"/>
      <c r="M19" s="67"/>
      <c r="N19" s="68">
        <v>2000</v>
      </c>
      <c r="O19" s="33">
        <f t="shared" si="0"/>
        <v>0</v>
      </c>
    </row>
    <row r="20" spans="1:15" s="69" customFormat="1" ht="15">
      <c r="A20" s="593">
        <v>13</v>
      </c>
      <c r="B20" s="63"/>
      <c r="C20" s="71"/>
      <c r="D20" s="56" t="s">
        <v>145</v>
      </c>
      <c r="E20" s="71"/>
      <c r="F20" s="73"/>
      <c r="G20" s="73">
        <v>5000</v>
      </c>
      <c r="H20" s="74">
        <v>5000</v>
      </c>
      <c r="I20" s="757">
        <f t="shared" si="1"/>
        <v>5000</v>
      </c>
      <c r="J20" s="67"/>
      <c r="K20" s="67"/>
      <c r="L20" s="67"/>
      <c r="M20" s="67"/>
      <c r="N20" s="68">
        <v>5000</v>
      </c>
      <c r="O20" s="33">
        <f t="shared" si="0"/>
        <v>0</v>
      </c>
    </row>
    <row r="21" spans="1:15" s="25" customFormat="1" ht="19.5" customHeight="1">
      <c r="A21" s="593">
        <v>14</v>
      </c>
      <c r="B21" s="57"/>
      <c r="C21" s="53">
        <v>8</v>
      </c>
      <c r="D21" s="58" t="s">
        <v>666</v>
      </c>
      <c r="E21" s="53" t="s">
        <v>71</v>
      </c>
      <c r="F21" s="23"/>
      <c r="G21" s="23"/>
      <c r="H21" s="59"/>
      <c r="I21" s="632">
        <f t="shared" si="1"/>
        <v>5500</v>
      </c>
      <c r="J21" s="60"/>
      <c r="K21" s="60"/>
      <c r="L21" s="60">
        <v>5500</v>
      </c>
      <c r="M21" s="60"/>
      <c r="N21" s="61"/>
      <c r="O21" s="33">
        <f t="shared" si="0"/>
        <v>0</v>
      </c>
    </row>
    <row r="22" spans="1:15" s="33" customFormat="1" ht="15">
      <c r="A22" s="593">
        <v>15</v>
      </c>
      <c r="B22" s="44"/>
      <c r="C22" s="45">
        <v>9</v>
      </c>
      <c r="D22" s="46" t="s">
        <v>146</v>
      </c>
      <c r="E22" s="45" t="s">
        <v>71</v>
      </c>
      <c r="F22" s="24">
        <v>7592</v>
      </c>
      <c r="G22" s="24">
        <v>3000</v>
      </c>
      <c r="H22" s="47">
        <v>6524</v>
      </c>
      <c r="I22" s="48">
        <f t="shared" si="1"/>
        <v>2000</v>
      </c>
      <c r="J22" s="49"/>
      <c r="K22" s="49"/>
      <c r="L22" s="49">
        <v>2000</v>
      </c>
      <c r="M22" s="49"/>
      <c r="N22" s="50"/>
      <c r="O22" s="33">
        <f t="shared" si="0"/>
        <v>0</v>
      </c>
    </row>
    <row r="23" spans="1:15" s="33" customFormat="1" ht="15">
      <c r="A23" s="593">
        <v>16</v>
      </c>
      <c r="B23" s="44"/>
      <c r="C23" s="45">
        <v>10</v>
      </c>
      <c r="D23" s="46" t="s">
        <v>148</v>
      </c>
      <c r="E23" s="45" t="s">
        <v>71</v>
      </c>
      <c r="F23" s="24">
        <v>1077</v>
      </c>
      <c r="G23" s="24">
        <v>4000</v>
      </c>
      <c r="H23" s="47">
        <v>2931</v>
      </c>
      <c r="I23" s="48">
        <f t="shared" si="1"/>
        <v>3000</v>
      </c>
      <c r="J23" s="49"/>
      <c r="K23" s="49"/>
      <c r="L23" s="49">
        <v>3000</v>
      </c>
      <c r="M23" s="49"/>
      <c r="N23" s="50"/>
      <c r="O23" s="33">
        <f t="shared" si="0"/>
        <v>0</v>
      </c>
    </row>
    <row r="24" spans="1:15" s="25" customFormat="1" ht="19.5" customHeight="1">
      <c r="A24" s="593">
        <v>17</v>
      </c>
      <c r="B24" s="57"/>
      <c r="C24" s="53">
        <v>11</v>
      </c>
      <c r="D24" s="58" t="s">
        <v>149</v>
      </c>
      <c r="E24" s="53" t="s">
        <v>71</v>
      </c>
      <c r="F24" s="23">
        <v>1654</v>
      </c>
      <c r="G24" s="23">
        <v>3000</v>
      </c>
      <c r="H24" s="59">
        <v>3000</v>
      </c>
      <c r="I24" s="632">
        <f aca="true" t="shared" si="2" ref="I24:N24">SUM(I25:I26)</f>
        <v>3500</v>
      </c>
      <c r="J24" s="60">
        <f t="shared" si="2"/>
        <v>0</v>
      </c>
      <c r="K24" s="60">
        <f t="shared" si="2"/>
        <v>0</v>
      </c>
      <c r="L24" s="60">
        <f t="shared" si="2"/>
        <v>0</v>
      </c>
      <c r="M24" s="60">
        <f t="shared" si="2"/>
        <v>0</v>
      </c>
      <c r="N24" s="61">
        <f t="shared" si="2"/>
        <v>3500</v>
      </c>
      <c r="O24" s="33">
        <f t="shared" si="0"/>
        <v>0</v>
      </c>
    </row>
    <row r="25" spans="1:15" s="69" customFormat="1" ht="15">
      <c r="A25" s="593">
        <v>18</v>
      </c>
      <c r="B25" s="63"/>
      <c r="C25" s="71"/>
      <c r="D25" s="56" t="s">
        <v>687</v>
      </c>
      <c r="E25" s="71"/>
      <c r="F25" s="73"/>
      <c r="G25" s="73"/>
      <c r="H25" s="74"/>
      <c r="I25" s="757">
        <f t="shared" si="1"/>
        <v>1500</v>
      </c>
      <c r="J25" s="67"/>
      <c r="K25" s="67"/>
      <c r="L25" s="67"/>
      <c r="M25" s="67"/>
      <c r="N25" s="68">
        <v>1500</v>
      </c>
      <c r="O25" s="33">
        <f t="shared" si="0"/>
        <v>0</v>
      </c>
    </row>
    <row r="26" spans="1:15" s="69" customFormat="1" ht="15">
      <c r="A26" s="593">
        <v>19</v>
      </c>
      <c r="B26" s="63"/>
      <c r="C26" s="71"/>
      <c r="D26" s="56" t="s">
        <v>688</v>
      </c>
      <c r="E26" s="71"/>
      <c r="F26" s="73"/>
      <c r="G26" s="73"/>
      <c r="H26" s="74"/>
      <c r="I26" s="757">
        <f t="shared" si="1"/>
        <v>2000</v>
      </c>
      <c r="J26" s="67"/>
      <c r="K26" s="67"/>
      <c r="L26" s="67"/>
      <c r="M26" s="67"/>
      <c r="N26" s="68">
        <v>2000</v>
      </c>
      <c r="O26" s="33">
        <f t="shared" si="0"/>
        <v>0</v>
      </c>
    </row>
    <row r="27" spans="1:15" s="25" customFormat="1" ht="19.5" customHeight="1">
      <c r="A27" s="593">
        <v>20</v>
      </c>
      <c r="B27" s="57"/>
      <c r="C27" s="53">
        <v>12</v>
      </c>
      <c r="D27" s="58" t="s">
        <v>151</v>
      </c>
      <c r="E27" s="53" t="s">
        <v>71</v>
      </c>
      <c r="F27" s="23">
        <v>4583</v>
      </c>
      <c r="G27" s="23">
        <v>5000</v>
      </c>
      <c r="H27" s="59">
        <v>5000</v>
      </c>
      <c r="I27" s="632">
        <f t="shared" si="1"/>
        <v>5000</v>
      </c>
      <c r="J27" s="60"/>
      <c r="K27" s="60"/>
      <c r="L27" s="60">
        <v>5000</v>
      </c>
      <c r="M27" s="60"/>
      <c r="N27" s="61"/>
      <c r="O27" s="33">
        <f t="shared" si="0"/>
        <v>0</v>
      </c>
    </row>
    <row r="28" spans="1:15" s="25" customFormat="1" ht="17.25" customHeight="1">
      <c r="A28" s="593">
        <v>21</v>
      </c>
      <c r="B28" s="57"/>
      <c r="C28" s="45">
        <v>13</v>
      </c>
      <c r="D28" s="58" t="s">
        <v>152</v>
      </c>
      <c r="E28" s="53" t="s">
        <v>71</v>
      </c>
      <c r="F28" s="23">
        <v>1000</v>
      </c>
      <c r="G28" s="23">
        <v>1000</v>
      </c>
      <c r="H28" s="59">
        <v>1000</v>
      </c>
      <c r="I28" s="48">
        <f t="shared" si="1"/>
        <v>1000</v>
      </c>
      <c r="J28" s="60"/>
      <c r="K28" s="60"/>
      <c r="L28" s="60"/>
      <c r="M28" s="60"/>
      <c r="N28" s="61">
        <v>1000</v>
      </c>
      <c r="O28" s="33">
        <f t="shared" si="0"/>
        <v>0</v>
      </c>
    </row>
    <row r="29" spans="1:15" s="25" customFormat="1" ht="19.5" customHeight="1">
      <c r="A29" s="593">
        <v>22</v>
      </c>
      <c r="B29" s="57"/>
      <c r="C29" s="53">
        <v>14</v>
      </c>
      <c r="D29" s="58" t="s">
        <v>515</v>
      </c>
      <c r="E29" s="53" t="s">
        <v>71</v>
      </c>
      <c r="F29" s="23">
        <f>SUM(F30:F34)</f>
        <v>39700</v>
      </c>
      <c r="G29" s="23">
        <f aca="true" t="shared" si="3" ref="G29:N29">SUM(G30:G34)</f>
        <v>42300</v>
      </c>
      <c r="H29" s="59">
        <f t="shared" si="3"/>
        <v>42300</v>
      </c>
      <c r="I29" s="632">
        <f t="shared" si="1"/>
        <v>42300</v>
      </c>
      <c r="J29" s="60">
        <f t="shared" si="3"/>
        <v>0</v>
      </c>
      <c r="K29" s="60">
        <f t="shared" si="3"/>
        <v>0</v>
      </c>
      <c r="L29" s="60">
        <f t="shared" si="3"/>
        <v>0</v>
      </c>
      <c r="M29" s="60">
        <f t="shared" si="3"/>
        <v>0</v>
      </c>
      <c r="N29" s="61">
        <f t="shared" si="3"/>
        <v>42300</v>
      </c>
      <c r="O29" s="33">
        <f t="shared" si="0"/>
        <v>0</v>
      </c>
    </row>
    <row r="30" spans="1:15" s="69" customFormat="1" ht="15">
      <c r="A30" s="593">
        <v>23</v>
      </c>
      <c r="B30" s="63"/>
      <c r="C30" s="64"/>
      <c r="D30" s="65" t="s">
        <v>154</v>
      </c>
      <c r="E30" s="66"/>
      <c r="F30" s="54">
        <v>28200</v>
      </c>
      <c r="G30" s="54">
        <v>28200</v>
      </c>
      <c r="H30" s="55">
        <v>28200</v>
      </c>
      <c r="I30" s="757">
        <f t="shared" si="1"/>
        <v>28200</v>
      </c>
      <c r="J30" s="67"/>
      <c r="K30" s="67"/>
      <c r="L30" s="67"/>
      <c r="M30" s="67"/>
      <c r="N30" s="68">
        <v>28200</v>
      </c>
      <c r="O30" s="33">
        <f t="shared" si="0"/>
        <v>0</v>
      </c>
    </row>
    <row r="31" spans="1:15" s="69" customFormat="1" ht="15">
      <c r="A31" s="593">
        <v>24</v>
      </c>
      <c r="B31" s="63"/>
      <c r="C31" s="64"/>
      <c r="D31" s="70" t="s">
        <v>155</v>
      </c>
      <c r="E31" s="66"/>
      <c r="F31" s="54">
        <v>4200</v>
      </c>
      <c r="G31" s="54">
        <v>5600</v>
      </c>
      <c r="H31" s="55">
        <v>5600</v>
      </c>
      <c r="I31" s="757">
        <f t="shared" si="1"/>
        <v>5600</v>
      </c>
      <c r="J31" s="67"/>
      <c r="K31" s="67"/>
      <c r="L31" s="67"/>
      <c r="M31" s="67"/>
      <c r="N31" s="68">
        <v>5600</v>
      </c>
      <c r="O31" s="33">
        <f t="shared" si="0"/>
        <v>0</v>
      </c>
    </row>
    <row r="32" spans="1:15" s="69" customFormat="1" ht="15">
      <c r="A32" s="593">
        <v>25</v>
      </c>
      <c r="B32" s="63"/>
      <c r="C32" s="71"/>
      <c r="D32" s="72" t="s">
        <v>156</v>
      </c>
      <c r="E32" s="71"/>
      <c r="F32" s="73">
        <v>4500</v>
      </c>
      <c r="G32" s="73">
        <v>4500</v>
      </c>
      <c r="H32" s="74">
        <v>4500</v>
      </c>
      <c r="I32" s="757">
        <f t="shared" si="1"/>
        <v>4500</v>
      </c>
      <c r="J32" s="67"/>
      <c r="K32" s="67"/>
      <c r="L32" s="67"/>
      <c r="M32" s="67"/>
      <c r="N32" s="68">
        <v>4500</v>
      </c>
      <c r="O32" s="33">
        <f t="shared" si="0"/>
        <v>0</v>
      </c>
    </row>
    <row r="33" spans="1:15" s="69" customFormat="1" ht="15">
      <c r="A33" s="593">
        <v>26</v>
      </c>
      <c r="B33" s="63"/>
      <c r="C33" s="71"/>
      <c r="D33" s="72" t="s">
        <v>157</v>
      </c>
      <c r="E33" s="71"/>
      <c r="F33" s="73">
        <v>2800</v>
      </c>
      <c r="G33" s="73">
        <v>3000</v>
      </c>
      <c r="H33" s="74">
        <v>3000</v>
      </c>
      <c r="I33" s="757">
        <f t="shared" si="1"/>
        <v>3000</v>
      </c>
      <c r="J33" s="67"/>
      <c r="K33" s="67"/>
      <c r="L33" s="67"/>
      <c r="M33" s="67"/>
      <c r="N33" s="68">
        <v>3000</v>
      </c>
      <c r="O33" s="33">
        <f t="shared" si="0"/>
        <v>0</v>
      </c>
    </row>
    <row r="34" spans="1:15" s="69" customFormat="1" ht="15">
      <c r="A34" s="593">
        <v>27</v>
      </c>
      <c r="B34" s="63"/>
      <c r="C34" s="71"/>
      <c r="D34" s="72" t="s">
        <v>158</v>
      </c>
      <c r="E34" s="71"/>
      <c r="F34" s="73"/>
      <c r="G34" s="73">
        <v>1000</v>
      </c>
      <c r="H34" s="74">
        <v>1000</v>
      </c>
      <c r="I34" s="757">
        <f t="shared" si="1"/>
        <v>1000</v>
      </c>
      <c r="J34" s="67"/>
      <c r="K34" s="67"/>
      <c r="L34" s="67"/>
      <c r="M34" s="67"/>
      <c r="N34" s="68">
        <v>1000</v>
      </c>
      <c r="O34" s="33">
        <f t="shared" si="0"/>
        <v>0</v>
      </c>
    </row>
    <row r="35" spans="1:15" s="25" customFormat="1" ht="25.5" customHeight="1">
      <c r="A35" s="593">
        <v>28</v>
      </c>
      <c r="B35" s="57"/>
      <c r="C35" s="53">
        <v>15</v>
      </c>
      <c r="D35" s="58" t="s">
        <v>576</v>
      </c>
      <c r="E35" s="53" t="s">
        <v>71</v>
      </c>
      <c r="F35" s="23"/>
      <c r="G35" s="23"/>
      <c r="H35" s="59">
        <v>5000</v>
      </c>
      <c r="I35" s="632">
        <f t="shared" si="1"/>
        <v>6500</v>
      </c>
      <c r="J35" s="60"/>
      <c r="K35" s="60"/>
      <c r="L35" s="60"/>
      <c r="M35" s="60"/>
      <c r="N35" s="61">
        <v>6500</v>
      </c>
      <c r="O35" s="33">
        <f t="shared" si="0"/>
        <v>0</v>
      </c>
    </row>
    <row r="36" spans="1:15" s="33" customFormat="1" ht="15">
      <c r="A36" s="593">
        <v>29</v>
      </c>
      <c r="B36" s="44"/>
      <c r="C36" s="45">
        <v>16</v>
      </c>
      <c r="D36" s="46" t="s">
        <v>160</v>
      </c>
      <c r="E36" s="45" t="s">
        <v>71</v>
      </c>
      <c r="F36" s="24">
        <v>1500</v>
      </c>
      <c r="G36" s="24">
        <v>1500</v>
      </c>
      <c r="H36" s="47">
        <v>1500</v>
      </c>
      <c r="I36" s="48">
        <f t="shared" si="1"/>
        <v>1500</v>
      </c>
      <c r="J36" s="49"/>
      <c r="K36" s="49"/>
      <c r="L36" s="49"/>
      <c r="M36" s="49"/>
      <c r="N36" s="50">
        <v>1500</v>
      </c>
      <c r="O36" s="33">
        <f t="shared" si="0"/>
        <v>0</v>
      </c>
    </row>
    <row r="37" spans="1:15" s="33" customFormat="1" ht="15">
      <c r="A37" s="593">
        <v>30</v>
      </c>
      <c r="B37" s="44"/>
      <c r="C37" s="45">
        <v>17</v>
      </c>
      <c r="D37" s="46" t="s">
        <v>161</v>
      </c>
      <c r="E37" s="45" t="s">
        <v>71</v>
      </c>
      <c r="F37" s="24">
        <v>2000</v>
      </c>
      <c r="G37" s="24">
        <v>2000</v>
      </c>
      <c r="H37" s="47">
        <v>2000</v>
      </c>
      <c r="I37" s="48">
        <f t="shared" si="1"/>
        <v>1000</v>
      </c>
      <c r="J37" s="49"/>
      <c r="K37" s="49"/>
      <c r="L37" s="49"/>
      <c r="M37" s="49"/>
      <c r="N37" s="50">
        <v>1000</v>
      </c>
      <c r="O37" s="33">
        <f t="shared" si="0"/>
        <v>0</v>
      </c>
    </row>
    <row r="38" spans="1:15" s="33" customFormat="1" ht="15">
      <c r="A38" s="593">
        <v>31</v>
      </c>
      <c r="B38" s="44"/>
      <c r="C38" s="45">
        <v>18</v>
      </c>
      <c r="D38" s="46" t="s">
        <v>686</v>
      </c>
      <c r="E38" s="45" t="s">
        <v>71</v>
      </c>
      <c r="F38" s="24"/>
      <c r="G38" s="24">
        <v>2000</v>
      </c>
      <c r="H38" s="47">
        <v>2000</v>
      </c>
      <c r="I38" s="48">
        <f aca="true" t="shared" si="4" ref="I38:I43">SUM(J38:N38)</f>
        <v>2000</v>
      </c>
      <c r="J38" s="49"/>
      <c r="K38" s="49"/>
      <c r="L38" s="49"/>
      <c r="M38" s="49"/>
      <c r="N38" s="50">
        <v>2000</v>
      </c>
      <c r="O38" s="33">
        <f t="shared" si="0"/>
        <v>0</v>
      </c>
    </row>
    <row r="39" spans="1:15" s="33" customFormat="1" ht="15">
      <c r="A39" s="593">
        <v>32</v>
      </c>
      <c r="B39" s="44"/>
      <c r="C39" s="45">
        <v>19</v>
      </c>
      <c r="D39" s="46" t="s">
        <v>667</v>
      </c>
      <c r="E39" s="45" t="s">
        <v>71</v>
      </c>
      <c r="F39" s="24"/>
      <c r="G39" s="24"/>
      <c r="H39" s="47"/>
      <c r="I39" s="48">
        <f t="shared" si="4"/>
        <v>4500</v>
      </c>
      <c r="J39" s="49"/>
      <c r="K39" s="49"/>
      <c r="L39" s="49">
        <v>4500</v>
      </c>
      <c r="M39" s="49"/>
      <c r="N39" s="50"/>
      <c r="O39" s="33">
        <f t="shared" si="0"/>
        <v>0</v>
      </c>
    </row>
    <row r="40" spans="1:15" s="33" customFormat="1" ht="15">
      <c r="A40" s="593">
        <v>33</v>
      </c>
      <c r="B40" s="44"/>
      <c r="C40" s="45">
        <v>20</v>
      </c>
      <c r="D40" s="46" t="s">
        <v>668</v>
      </c>
      <c r="E40" s="45" t="s">
        <v>71</v>
      </c>
      <c r="F40" s="24"/>
      <c r="G40" s="24"/>
      <c r="H40" s="47"/>
      <c r="I40" s="48">
        <f t="shared" si="4"/>
        <v>25000</v>
      </c>
      <c r="J40" s="49"/>
      <c r="K40" s="49"/>
      <c r="L40" s="49">
        <v>25000</v>
      </c>
      <c r="M40" s="49"/>
      <c r="N40" s="50"/>
      <c r="O40" s="33">
        <f t="shared" si="0"/>
        <v>0</v>
      </c>
    </row>
    <row r="41" spans="1:15" s="33" customFormat="1" ht="15">
      <c r="A41" s="593">
        <v>34</v>
      </c>
      <c r="B41" s="44"/>
      <c r="C41" s="45">
        <v>21</v>
      </c>
      <c r="D41" s="46" t="s">
        <v>669</v>
      </c>
      <c r="E41" s="45" t="s">
        <v>71</v>
      </c>
      <c r="F41" s="24"/>
      <c r="G41" s="24"/>
      <c r="H41" s="47"/>
      <c r="I41" s="48">
        <f t="shared" si="4"/>
        <v>10000</v>
      </c>
      <c r="J41" s="49"/>
      <c r="K41" s="49"/>
      <c r="L41" s="49">
        <v>10000</v>
      </c>
      <c r="M41" s="49"/>
      <c r="N41" s="50"/>
      <c r="O41" s="33">
        <f t="shared" si="0"/>
        <v>0</v>
      </c>
    </row>
    <row r="42" spans="1:15" s="33" customFormat="1" ht="30.75">
      <c r="A42" s="593">
        <v>35</v>
      </c>
      <c r="B42" s="44"/>
      <c r="C42" s="51">
        <v>22</v>
      </c>
      <c r="D42" s="58" t="s">
        <v>696</v>
      </c>
      <c r="E42" s="45" t="s">
        <v>71</v>
      </c>
      <c r="F42" s="24"/>
      <c r="G42" s="24"/>
      <c r="H42" s="47">
        <v>4000</v>
      </c>
      <c r="I42" s="48">
        <f t="shared" si="4"/>
        <v>0</v>
      </c>
      <c r="J42" s="49"/>
      <c r="K42" s="49"/>
      <c r="L42" s="49"/>
      <c r="M42" s="49"/>
      <c r="N42" s="50"/>
      <c r="O42" s="33">
        <f>SUM(J42:N42)-I42</f>
        <v>0</v>
      </c>
    </row>
    <row r="43" spans="1:15" s="33" customFormat="1" ht="15">
      <c r="A43" s="593">
        <v>36</v>
      </c>
      <c r="B43" s="44"/>
      <c r="C43" s="45">
        <v>23</v>
      </c>
      <c r="D43" s="46" t="s">
        <v>670</v>
      </c>
      <c r="E43" s="45" t="s">
        <v>71</v>
      </c>
      <c r="F43" s="24"/>
      <c r="G43" s="24"/>
      <c r="H43" s="47"/>
      <c r="I43" s="48">
        <f t="shared" si="4"/>
        <v>5000</v>
      </c>
      <c r="J43" s="49"/>
      <c r="K43" s="49"/>
      <c r="L43" s="49"/>
      <c r="M43" s="49"/>
      <c r="N43" s="50">
        <v>5000</v>
      </c>
      <c r="O43" s="33">
        <f t="shared" si="0"/>
        <v>0</v>
      </c>
    </row>
    <row r="44" spans="1:15" s="25" customFormat="1" ht="17.25" customHeight="1">
      <c r="A44" s="593">
        <v>37</v>
      </c>
      <c r="B44" s="57"/>
      <c r="C44" s="45">
        <v>24</v>
      </c>
      <c r="D44" s="58" t="s">
        <v>163</v>
      </c>
      <c r="E44" s="53" t="s">
        <v>71</v>
      </c>
      <c r="F44" s="23">
        <v>206719</v>
      </c>
      <c r="G44" s="23">
        <v>213500</v>
      </c>
      <c r="H44" s="59">
        <v>215577</v>
      </c>
      <c r="I44" s="48">
        <f t="shared" si="1"/>
        <v>215500</v>
      </c>
      <c r="J44" s="60">
        <v>345</v>
      </c>
      <c r="K44" s="60">
        <v>93</v>
      </c>
      <c r="L44" s="60">
        <v>61590</v>
      </c>
      <c r="M44" s="60"/>
      <c r="N44" s="61">
        <v>153472</v>
      </c>
      <c r="O44" s="33">
        <f t="shared" si="0"/>
        <v>0</v>
      </c>
    </row>
    <row r="45" spans="1:15" s="33" customFormat="1" ht="15">
      <c r="A45" s="593">
        <v>38</v>
      </c>
      <c r="B45" s="57"/>
      <c r="C45" s="45">
        <v>25</v>
      </c>
      <c r="D45" s="62" t="s">
        <v>164</v>
      </c>
      <c r="E45" s="53" t="s">
        <v>70</v>
      </c>
      <c r="F45" s="23">
        <v>13500</v>
      </c>
      <c r="G45" s="23">
        <v>13600</v>
      </c>
      <c r="H45" s="59">
        <v>13700</v>
      </c>
      <c r="I45" s="48">
        <f t="shared" si="1"/>
        <v>13600</v>
      </c>
      <c r="J45" s="49"/>
      <c r="K45" s="49"/>
      <c r="L45" s="49">
        <v>13000</v>
      </c>
      <c r="M45" s="49"/>
      <c r="N45" s="50">
        <v>600</v>
      </c>
      <c r="O45" s="33">
        <f t="shared" si="0"/>
        <v>0</v>
      </c>
    </row>
    <row r="46" spans="1:15" s="33" customFormat="1" ht="15">
      <c r="A46" s="593">
        <v>39</v>
      </c>
      <c r="B46" s="57"/>
      <c r="C46" s="45">
        <v>26</v>
      </c>
      <c r="D46" s="62" t="s">
        <v>165</v>
      </c>
      <c r="E46" s="53" t="s">
        <v>70</v>
      </c>
      <c r="F46" s="23">
        <v>5898</v>
      </c>
      <c r="G46" s="23">
        <v>4000</v>
      </c>
      <c r="H46" s="59">
        <v>5102</v>
      </c>
      <c r="I46" s="48">
        <f t="shared" si="1"/>
        <v>4000</v>
      </c>
      <c r="J46" s="49">
        <v>100</v>
      </c>
      <c r="K46" s="49">
        <v>77</v>
      </c>
      <c r="L46" s="49">
        <v>3823</v>
      </c>
      <c r="M46" s="49"/>
      <c r="N46" s="50"/>
      <c r="O46" s="33">
        <f t="shared" si="0"/>
        <v>0</v>
      </c>
    </row>
    <row r="47" spans="1:15" s="33" customFormat="1" ht="15">
      <c r="A47" s="593">
        <v>40</v>
      </c>
      <c r="B47" s="57"/>
      <c r="C47" s="45">
        <v>27</v>
      </c>
      <c r="D47" s="62" t="s">
        <v>166</v>
      </c>
      <c r="E47" s="53" t="s">
        <v>70</v>
      </c>
      <c r="F47" s="23">
        <v>1587</v>
      </c>
      <c r="G47" s="23">
        <v>2000</v>
      </c>
      <c r="H47" s="59">
        <v>3093</v>
      </c>
      <c r="I47" s="48">
        <f t="shared" si="1"/>
        <v>2500</v>
      </c>
      <c r="J47" s="49"/>
      <c r="K47" s="49"/>
      <c r="L47" s="49">
        <v>2500</v>
      </c>
      <c r="M47" s="49"/>
      <c r="N47" s="50"/>
      <c r="O47" s="33">
        <f t="shared" si="0"/>
        <v>0</v>
      </c>
    </row>
    <row r="48" spans="1:15" s="33" customFormat="1" ht="15">
      <c r="A48" s="593">
        <v>41</v>
      </c>
      <c r="B48" s="57"/>
      <c r="C48" s="45">
        <v>28</v>
      </c>
      <c r="D48" s="62" t="s">
        <v>55</v>
      </c>
      <c r="E48" s="53" t="s">
        <v>71</v>
      </c>
      <c r="F48" s="23">
        <v>22917</v>
      </c>
      <c r="G48" s="23">
        <v>25000</v>
      </c>
      <c r="H48" s="59">
        <v>27083</v>
      </c>
      <c r="I48" s="48">
        <f t="shared" si="1"/>
        <v>31750</v>
      </c>
      <c r="J48" s="49"/>
      <c r="K48" s="49"/>
      <c r="L48" s="49">
        <v>31750</v>
      </c>
      <c r="M48" s="49"/>
      <c r="N48" s="50"/>
      <c r="O48" s="33">
        <f t="shared" si="0"/>
        <v>0</v>
      </c>
    </row>
    <row r="49" spans="1:15" s="33" customFormat="1" ht="15">
      <c r="A49" s="593">
        <v>42</v>
      </c>
      <c r="B49" s="57"/>
      <c r="C49" s="45">
        <v>29</v>
      </c>
      <c r="D49" s="62" t="s">
        <v>167</v>
      </c>
      <c r="E49" s="53" t="s">
        <v>71</v>
      </c>
      <c r="F49" s="23"/>
      <c r="G49" s="23">
        <v>3000</v>
      </c>
      <c r="H49" s="59">
        <v>2187</v>
      </c>
      <c r="I49" s="48">
        <f t="shared" si="1"/>
        <v>4000</v>
      </c>
      <c r="J49" s="49"/>
      <c r="K49" s="49"/>
      <c r="L49" s="49">
        <v>4000</v>
      </c>
      <c r="M49" s="49"/>
      <c r="N49" s="50"/>
      <c r="O49" s="33">
        <f t="shared" si="0"/>
        <v>0</v>
      </c>
    </row>
    <row r="50" spans="1:15" s="25" customFormat="1" ht="19.5" customHeight="1">
      <c r="A50" s="593">
        <v>43</v>
      </c>
      <c r="B50" s="57"/>
      <c r="C50" s="53">
        <v>30</v>
      </c>
      <c r="D50" s="58" t="s">
        <v>168</v>
      </c>
      <c r="E50" s="53" t="s">
        <v>71</v>
      </c>
      <c r="F50" s="23">
        <f>SUM(F51:F55)</f>
        <v>8250</v>
      </c>
      <c r="G50" s="23">
        <f>SUM(G51:G55)</f>
        <v>10000</v>
      </c>
      <c r="H50" s="59">
        <f>SUM(H51:H55)</f>
        <v>7810</v>
      </c>
      <c r="I50" s="632">
        <f>SUM(J50:N50)</f>
        <v>7600</v>
      </c>
      <c r="J50" s="60">
        <f>SUM(J51:J55)</f>
        <v>0</v>
      </c>
      <c r="K50" s="60">
        <f>SUM(K51:K55)</f>
        <v>0</v>
      </c>
      <c r="L50" s="60">
        <f>SUM(L51:L55)</f>
        <v>500</v>
      </c>
      <c r="M50" s="60">
        <f>SUM(M51:M55)</f>
        <v>0</v>
      </c>
      <c r="N50" s="61">
        <f>SUM(N51:N55)</f>
        <v>7100</v>
      </c>
      <c r="O50" s="33">
        <f t="shared" si="0"/>
        <v>0</v>
      </c>
    </row>
    <row r="51" spans="1:15" s="69" customFormat="1" ht="15">
      <c r="A51" s="593">
        <v>44</v>
      </c>
      <c r="B51" s="63"/>
      <c r="C51" s="71"/>
      <c r="D51" s="56" t="s">
        <v>169</v>
      </c>
      <c r="E51" s="71"/>
      <c r="F51" s="73"/>
      <c r="G51" s="73">
        <v>2500</v>
      </c>
      <c r="H51" s="74"/>
      <c r="I51" s="757">
        <f t="shared" si="1"/>
        <v>2500</v>
      </c>
      <c r="J51" s="67"/>
      <c r="K51" s="67"/>
      <c r="L51" s="67"/>
      <c r="M51" s="67"/>
      <c r="N51" s="68">
        <v>2500</v>
      </c>
      <c r="O51" s="33">
        <f t="shared" si="0"/>
        <v>0</v>
      </c>
    </row>
    <row r="52" spans="1:15" s="69" customFormat="1" ht="15">
      <c r="A52" s="593">
        <v>45</v>
      </c>
      <c r="B52" s="63"/>
      <c r="C52" s="71"/>
      <c r="D52" s="56" t="s">
        <v>170</v>
      </c>
      <c r="E52" s="71"/>
      <c r="F52" s="73">
        <v>6250</v>
      </c>
      <c r="G52" s="73">
        <v>5000</v>
      </c>
      <c r="H52" s="74">
        <v>5310</v>
      </c>
      <c r="I52" s="757">
        <f t="shared" si="1"/>
        <v>4000</v>
      </c>
      <c r="J52" s="67"/>
      <c r="K52" s="67"/>
      <c r="L52" s="67"/>
      <c r="M52" s="67"/>
      <c r="N52" s="68">
        <v>4000</v>
      </c>
      <c r="O52" s="33">
        <f t="shared" si="0"/>
        <v>0</v>
      </c>
    </row>
    <row r="53" spans="1:15" s="69" customFormat="1" ht="15">
      <c r="A53" s="593">
        <v>46</v>
      </c>
      <c r="B53" s="63"/>
      <c r="C53" s="71"/>
      <c r="D53" s="56" t="s">
        <v>171</v>
      </c>
      <c r="E53" s="71"/>
      <c r="F53" s="73">
        <v>500</v>
      </c>
      <c r="G53" s="73">
        <v>500</v>
      </c>
      <c r="H53" s="74">
        <v>500</v>
      </c>
      <c r="I53" s="757">
        <f t="shared" si="1"/>
        <v>500</v>
      </c>
      <c r="J53" s="67"/>
      <c r="K53" s="67"/>
      <c r="L53" s="67">
        <v>500</v>
      </c>
      <c r="M53" s="67"/>
      <c r="N53" s="68"/>
      <c r="O53" s="33">
        <f t="shared" si="0"/>
        <v>0</v>
      </c>
    </row>
    <row r="54" spans="1:15" s="69" customFormat="1" ht="15">
      <c r="A54" s="593">
        <v>47</v>
      </c>
      <c r="B54" s="63"/>
      <c r="C54" s="71"/>
      <c r="D54" s="56" t="s">
        <v>172</v>
      </c>
      <c r="E54" s="71"/>
      <c r="F54" s="73">
        <v>500</v>
      </c>
      <c r="G54" s="73">
        <v>500</v>
      </c>
      <c r="H54" s="74">
        <v>500</v>
      </c>
      <c r="I54" s="757">
        <f t="shared" si="1"/>
        <v>600</v>
      </c>
      <c r="J54" s="67"/>
      <c r="K54" s="67"/>
      <c r="L54" s="67"/>
      <c r="M54" s="67"/>
      <c r="N54" s="68">
        <v>600</v>
      </c>
      <c r="O54" s="33">
        <f t="shared" si="0"/>
        <v>0</v>
      </c>
    </row>
    <row r="55" spans="1:15" s="69" customFormat="1" ht="15">
      <c r="A55" s="593">
        <v>48</v>
      </c>
      <c r="B55" s="63"/>
      <c r="C55" s="71"/>
      <c r="D55" s="56" t="s">
        <v>173</v>
      </c>
      <c r="E55" s="71"/>
      <c r="F55" s="73">
        <v>1000</v>
      </c>
      <c r="G55" s="73">
        <v>1500</v>
      </c>
      <c r="H55" s="74">
        <v>1500</v>
      </c>
      <c r="I55" s="757">
        <f t="shared" si="1"/>
        <v>0</v>
      </c>
      <c r="J55" s="67"/>
      <c r="K55" s="67"/>
      <c r="L55" s="67"/>
      <c r="M55" s="67"/>
      <c r="N55" s="68"/>
      <c r="O55" s="33">
        <f t="shared" si="0"/>
        <v>0</v>
      </c>
    </row>
    <row r="56" spans="1:15" s="25" customFormat="1" ht="19.5" customHeight="1">
      <c r="A56" s="593">
        <v>49</v>
      </c>
      <c r="B56" s="57"/>
      <c r="C56" s="53">
        <v>31</v>
      </c>
      <c r="D56" s="58" t="s">
        <v>671</v>
      </c>
      <c r="E56" s="53" t="s">
        <v>71</v>
      </c>
      <c r="F56" s="23"/>
      <c r="G56" s="23"/>
      <c r="H56" s="59"/>
      <c r="I56" s="632">
        <f t="shared" si="1"/>
        <v>20000</v>
      </c>
      <c r="J56" s="60">
        <f>SUM(J57:J60)</f>
        <v>0</v>
      </c>
      <c r="K56" s="60">
        <f>SUM(K57:K60)</f>
        <v>0</v>
      </c>
      <c r="L56" s="60">
        <f>SUM(L57:L60)</f>
        <v>9000</v>
      </c>
      <c r="M56" s="60">
        <f>SUM(M57:M60)</f>
        <v>0</v>
      </c>
      <c r="N56" s="61">
        <f>SUM(N57:N60)</f>
        <v>11000</v>
      </c>
      <c r="O56" s="33">
        <f t="shared" si="0"/>
        <v>0</v>
      </c>
    </row>
    <row r="57" spans="1:15" s="69" customFormat="1" ht="15">
      <c r="A57" s="593">
        <v>50</v>
      </c>
      <c r="B57" s="63"/>
      <c r="C57" s="71"/>
      <c r="D57" s="56" t="s">
        <v>672</v>
      </c>
      <c r="E57" s="71"/>
      <c r="F57" s="73"/>
      <c r="G57" s="73"/>
      <c r="H57" s="74"/>
      <c r="I57" s="781">
        <f t="shared" si="1"/>
        <v>4000</v>
      </c>
      <c r="J57" s="67"/>
      <c r="K57" s="67"/>
      <c r="L57" s="67">
        <v>4000</v>
      </c>
      <c r="M57" s="67"/>
      <c r="N57" s="68"/>
      <c r="O57" s="33">
        <f t="shared" si="0"/>
        <v>0</v>
      </c>
    </row>
    <row r="58" spans="1:15" s="69" customFormat="1" ht="15">
      <c r="A58" s="593">
        <v>51</v>
      </c>
      <c r="B58" s="63"/>
      <c r="C58" s="71"/>
      <c r="D58" s="56" t="s">
        <v>674</v>
      </c>
      <c r="E58" s="71"/>
      <c r="F58" s="73"/>
      <c r="G58" s="73"/>
      <c r="H58" s="74"/>
      <c r="I58" s="781">
        <f t="shared" si="1"/>
        <v>10000</v>
      </c>
      <c r="J58" s="67"/>
      <c r="K58" s="67"/>
      <c r="L58" s="67"/>
      <c r="M58" s="67"/>
      <c r="N58" s="68">
        <v>10000</v>
      </c>
      <c r="O58" s="33">
        <f t="shared" si="0"/>
        <v>0</v>
      </c>
    </row>
    <row r="59" spans="1:15" s="69" customFormat="1" ht="15">
      <c r="A59" s="593">
        <v>52</v>
      </c>
      <c r="B59" s="63"/>
      <c r="C59" s="71"/>
      <c r="D59" s="56" t="s">
        <v>675</v>
      </c>
      <c r="E59" s="71"/>
      <c r="F59" s="73"/>
      <c r="G59" s="73"/>
      <c r="H59" s="74"/>
      <c r="I59" s="781">
        <f t="shared" si="1"/>
        <v>5000</v>
      </c>
      <c r="J59" s="67"/>
      <c r="K59" s="67"/>
      <c r="L59" s="67">
        <v>5000</v>
      </c>
      <c r="M59" s="67"/>
      <c r="N59" s="68"/>
      <c r="O59" s="33">
        <f t="shared" si="0"/>
        <v>0</v>
      </c>
    </row>
    <row r="60" spans="1:15" s="69" customFormat="1" ht="15">
      <c r="A60" s="593">
        <v>53</v>
      </c>
      <c r="B60" s="63"/>
      <c r="C60" s="71"/>
      <c r="D60" s="56" t="s">
        <v>673</v>
      </c>
      <c r="E60" s="71"/>
      <c r="F60" s="73"/>
      <c r="G60" s="73"/>
      <c r="H60" s="74"/>
      <c r="I60" s="781">
        <f t="shared" si="1"/>
        <v>1000</v>
      </c>
      <c r="J60" s="67"/>
      <c r="K60" s="67"/>
      <c r="L60" s="67"/>
      <c r="M60" s="67"/>
      <c r="N60" s="68">
        <v>1000</v>
      </c>
      <c r="O60" s="33">
        <f t="shared" si="0"/>
        <v>0</v>
      </c>
    </row>
    <row r="61" spans="1:15" s="25" customFormat="1" ht="19.5" customHeight="1">
      <c r="A61" s="593">
        <v>54</v>
      </c>
      <c r="B61" s="57"/>
      <c r="C61" s="53">
        <v>32</v>
      </c>
      <c r="D61" s="58" t="s">
        <v>518</v>
      </c>
      <c r="E61" s="53" t="s">
        <v>174</v>
      </c>
      <c r="F61" s="23">
        <v>8313</v>
      </c>
      <c r="G61" s="23">
        <v>10000</v>
      </c>
      <c r="H61" s="59">
        <v>10000</v>
      </c>
      <c r="I61" s="632">
        <f t="shared" si="1"/>
        <v>7000</v>
      </c>
      <c r="J61" s="60"/>
      <c r="K61" s="60"/>
      <c r="L61" s="60"/>
      <c r="M61" s="60">
        <v>7000</v>
      </c>
      <c r="N61" s="61"/>
      <c r="O61" s="33">
        <f t="shared" si="0"/>
        <v>0</v>
      </c>
    </row>
    <row r="62" spans="1:15" s="33" customFormat="1" ht="15">
      <c r="A62" s="593">
        <v>55</v>
      </c>
      <c r="B62" s="44"/>
      <c r="C62" s="45">
        <v>33</v>
      </c>
      <c r="D62" s="46" t="s">
        <v>676</v>
      </c>
      <c r="E62" s="45" t="s">
        <v>70</v>
      </c>
      <c r="F62" s="24"/>
      <c r="G62" s="24"/>
      <c r="H62" s="47"/>
      <c r="I62" s="48">
        <f t="shared" si="1"/>
        <v>100</v>
      </c>
      <c r="J62" s="49"/>
      <c r="K62" s="49"/>
      <c r="L62" s="49"/>
      <c r="M62" s="49">
        <v>100</v>
      </c>
      <c r="N62" s="50"/>
      <c r="O62" s="33">
        <f t="shared" si="0"/>
        <v>0</v>
      </c>
    </row>
    <row r="63" spans="1:15" s="33" customFormat="1" ht="15">
      <c r="A63" s="593">
        <v>56</v>
      </c>
      <c r="B63" s="44"/>
      <c r="C63" s="51">
        <v>34</v>
      </c>
      <c r="D63" s="46" t="s">
        <v>175</v>
      </c>
      <c r="E63" s="761" t="s">
        <v>174</v>
      </c>
      <c r="F63" s="24">
        <v>60</v>
      </c>
      <c r="G63" s="24">
        <v>200</v>
      </c>
      <c r="H63" s="47">
        <v>200</v>
      </c>
      <c r="I63" s="48">
        <f aca="true" t="shared" si="5" ref="I63:I69">SUM(J63:N63)</f>
        <v>0</v>
      </c>
      <c r="J63" s="49"/>
      <c r="K63" s="49"/>
      <c r="L63" s="49"/>
      <c r="M63" s="49"/>
      <c r="N63" s="50"/>
      <c r="O63" s="33">
        <f aca="true" t="shared" si="6" ref="O63:O69">SUM(J63:N63)-I63</f>
        <v>0</v>
      </c>
    </row>
    <row r="64" spans="1:15" s="33" customFormat="1" ht="15">
      <c r="A64" s="593">
        <v>57</v>
      </c>
      <c r="B64" s="44"/>
      <c r="C64" s="53">
        <v>35</v>
      </c>
      <c r="D64" s="46" t="s">
        <v>522</v>
      </c>
      <c r="E64" s="761" t="s">
        <v>174</v>
      </c>
      <c r="F64" s="24">
        <v>547</v>
      </c>
      <c r="G64" s="24">
        <v>3290</v>
      </c>
      <c r="H64" s="47">
        <v>690</v>
      </c>
      <c r="I64" s="48">
        <f t="shared" si="5"/>
        <v>0</v>
      </c>
      <c r="J64" s="49"/>
      <c r="K64" s="49"/>
      <c r="L64" s="49"/>
      <c r="M64" s="49"/>
      <c r="N64" s="50"/>
      <c r="O64" s="33">
        <f t="shared" si="6"/>
        <v>0</v>
      </c>
    </row>
    <row r="65" spans="1:15" s="33" customFormat="1" ht="15">
      <c r="A65" s="593">
        <v>58</v>
      </c>
      <c r="B65" s="44"/>
      <c r="C65" s="53">
        <v>36</v>
      </c>
      <c r="D65" s="46" t="s">
        <v>176</v>
      </c>
      <c r="E65" s="761" t="s">
        <v>174</v>
      </c>
      <c r="F65" s="24">
        <v>92993</v>
      </c>
      <c r="G65" s="24">
        <v>34250</v>
      </c>
      <c r="H65" s="47">
        <v>22619</v>
      </c>
      <c r="I65" s="48">
        <f t="shared" si="5"/>
        <v>0</v>
      </c>
      <c r="J65" s="49"/>
      <c r="K65" s="49"/>
      <c r="L65" s="49"/>
      <c r="M65" s="49"/>
      <c r="N65" s="50"/>
      <c r="O65" s="33">
        <f t="shared" si="6"/>
        <v>0</v>
      </c>
    </row>
    <row r="66" spans="1:15" s="33" customFormat="1" ht="15">
      <c r="A66" s="593">
        <v>59</v>
      </c>
      <c r="B66" s="44"/>
      <c r="C66" s="51">
        <v>37</v>
      </c>
      <c r="D66" s="46" t="s">
        <v>523</v>
      </c>
      <c r="E66" s="761" t="s">
        <v>174</v>
      </c>
      <c r="F66" s="24">
        <v>27355</v>
      </c>
      <c r="G66" s="24">
        <v>20900</v>
      </c>
      <c r="H66" s="47">
        <v>16100</v>
      </c>
      <c r="I66" s="48">
        <f t="shared" si="5"/>
        <v>0</v>
      </c>
      <c r="J66" s="49"/>
      <c r="K66" s="49"/>
      <c r="L66" s="49"/>
      <c r="M66" s="49"/>
      <c r="N66" s="50"/>
      <c r="O66" s="33">
        <f t="shared" si="6"/>
        <v>0</v>
      </c>
    </row>
    <row r="67" spans="1:15" s="33" customFormat="1" ht="15">
      <c r="A67" s="593">
        <v>60</v>
      </c>
      <c r="B67" s="44"/>
      <c r="C67" s="53">
        <v>38</v>
      </c>
      <c r="D67" s="46" t="s">
        <v>524</v>
      </c>
      <c r="E67" s="761" t="s">
        <v>174</v>
      </c>
      <c r="F67" s="24">
        <v>40859</v>
      </c>
      <c r="G67" s="24">
        <v>11000</v>
      </c>
      <c r="H67" s="47">
        <v>11000</v>
      </c>
      <c r="I67" s="48">
        <f t="shared" si="5"/>
        <v>0</v>
      </c>
      <c r="J67" s="49"/>
      <c r="K67" s="49"/>
      <c r="L67" s="49"/>
      <c r="M67" s="49"/>
      <c r="N67" s="50"/>
      <c r="O67" s="33">
        <f t="shared" si="6"/>
        <v>0</v>
      </c>
    </row>
    <row r="68" spans="1:15" s="33" customFormat="1" ht="15">
      <c r="A68" s="593">
        <v>61</v>
      </c>
      <c r="B68" s="44"/>
      <c r="C68" s="53">
        <v>39</v>
      </c>
      <c r="D68" s="46" t="s">
        <v>525</v>
      </c>
      <c r="E68" s="761" t="s">
        <v>70</v>
      </c>
      <c r="F68" s="24">
        <v>1547</v>
      </c>
      <c r="G68" s="24">
        <v>2000</v>
      </c>
      <c r="H68" s="47">
        <v>1400</v>
      </c>
      <c r="I68" s="48">
        <f t="shared" si="5"/>
        <v>0</v>
      </c>
      <c r="J68" s="49"/>
      <c r="K68" s="49"/>
      <c r="L68" s="49"/>
      <c r="M68" s="49"/>
      <c r="N68" s="50"/>
      <c r="O68" s="33">
        <f t="shared" si="6"/>
        <v>0</v>
      </c>
    </row>
    <row r="69" spans="1:15" s="33" customFormat="1" ht="15">
      <c r="A69" s="593">
        <v>62</v>
      </c>
      <c r="B69" s="44"/>
      <c r="C69" s="51">
        <v>40</v>
      </c>
      <c r="D69" s="46" t="s">
        <v>526</v>
      </c>
      <c r="E69" s="761" t="s">
        <v>70</v>
      </c>
      <c r="F69" s="24">
        <v>15878</v>
      </c>
      <c r="G69" s="24">
        <v>12000</v>
      </c>
      <c r="H69" s="47">
        <v>9500</v>
      </c>
      <c r="I69" s="48">
        <f t="shared" si="5"/>
        <v>0</v>
      </c>
      <c r="J69" s="49"/>
      <c r="K69" s="49"/>
      <c r="L69" s="49"/>
      <c r="M69" s="49"/>
      <c r="N69" s="50"/>
      <c r="O69" s="33">
        <f t="shared" si="6"/>
        <v>0</v>
      </c>
    </row>
    <row r="70" spans="1:15" s="25" customFormat="1" ht="19.5" customHeight="1">
      <c r="A70" s="593">
        <v>63</v>
      </c>
      <c r="B70" s="57"/>
      <c r="C70" s="53">
        <v>41</v>
      </c>
      <c r="D70" s="58" t="s">
        <v>677</v>
      </c>
      <c r="E70" s="53" t="s">
        <v>70</v>
      </c>
      <c r="F70" s="23"/>
      <c r="G70" s="23"/>
      <c r="H70" s="59"/>
      <c r="I70" s="632">
        <f aca="true" t="shared" si="7" ref="I70:N70">SUM(I71:I77)</f>
        <v>26200</v>
      </c>
      <c r="J70" s="60">
        <f t="shared" si="7"/>
        <v>0</v>
      </c>
      <c r="K70" s="60">
        <f t="shared" si="7"/>
        <v>0</v>
      </c>
      <c r="L70" s="60">
        <f t="shared" si="7"/>
        <v>0</v>
      </c>
      <c r="M70" s="60">
        <f t="shared" si="7"/>
        <v>26200</v>
      </c>
      <c r="N70" s="61">
        <f t="shared" si="7"/>
        <v>0</v>
      </c>
      <c r="O70" s="33">
        <f t="shared" si="0"/>
        <v>0</v>
      </c>
    </row>
    <row r="71" spans="1:15" s="69" customFormat="1" ht="15">
      <c r="A71" s="593">
        <v>64</v>
      </c>
      <c r="B71" s="63"/>
      <c r="C71" s="71"/>
      <c r="D71" s="56" t="s">
        <v>697</v>
      </c>
      <c r="E71" s="71"/>
      <c r="F71" s="73"/>
      <c r="G71" s="73"/>
      <c r="H71" s="74"/>
      <c r="I71" s="757">
        <f t="shared" si="1"/>
        <v>8000</v>
      </c>
      <c r="J71" s="67"/>
      <c r="K71" s="67"/>
      <c r="L71" s="67"/>
      <c r="M71" s="67">
        <v>8000</v>
      </c>
      <c r="N71" s="68"/>
      <c r="O71" s="33">
        <f t="shared" si="0"/>
        <v>0</v>
      </c>
    </row>
    <row r="72" spans="1:15" s="69" customFormat="1" ht="15">
      <c r="A72" s="593">
        <v>65</v>
      </c>
      <c r="B72" s="63"/>
      <c r="C72" s="71"/>
      <c r="D72" s="72" t="s">
        <v>698</v>
      </c>
      <c r="E72" s="71"/>
      <c r="F72" s="73"/>
      <c r="G72" s="73"/>
      <c r="H72" s="74"/>
      <c r="I72" s="757">
        <f t="shared" si="1"/>
        <v>13000</v>
      </c>
      <c r="J72" s="67"/>
      <c r="K72" s="67"/>
      <c r="L72" s="67"/>
      <c r="M72" s="67">
        <v>13000</v>
      </c>
      <c r="N72" s="68"/>
      <c r="O72" s="33">
        <f t="shared" si="0"/>
        <v>0</v>
      </c>
    </row>
    <row r="73" spans="1:15" s="69" customFormat="1" ht="15">
      <c r="A73" s="593">
        <v>66</v>
      </c>
      <c r="B73" s="63"/>
      <c r="C73" s="71"/>
      <c r="D73" s="72" t="s">
        <v>699</v>
      </c>
      <c r="E73" s="71"/>
      <c r="F73" s="73"/>
      <c r="G73" s="73"/>
      <c r="H73" s="74"/>
      <c r="I73" s="757">
        <f t="shared" si="1"/>
        <v>100</v>
      </c>
      <c r="J73" s="67"/>
      <c r="K73" s="67"/>
      <c r="L73" s="67"/>
      <c r="M73" s="67">
        <v>100</v>
      </c>
      <c r="N73" s="68"/>
      <c r="O73" s="33">
        <f t="shared" si="0"/>
        <v>0</v>
      </c>
    </row>
    <row r="74" spans="1:15" s="69" customFormat="1" ht="15">
      <c r="A74" s="593">
        <v>67</v>
      </c>
      <c r="B74" s="63"/>
      <c r="C74" s="71"/>
      <c r="D74" s="72" t="s">
        <v>700</v>
      </c>
      <c r="E74" s="71"/>
      <c r="F74" s="73"/>
      <c r="G74" s="73"/>
      <c r="H74" s="74"/>
      <c r="I74" s="757">
        <f t="shared" si="1"/>
        <v>2000</v>
      </c>
      <c r="J74" s="67"/>
      <c r="K74" s="67"/>
      <c r="L74" s="67"/>
      <c r="M74" s="67">
        <v>2000</v>
      </c>
      <c r="N74" s="68"/>
      <c r="O74" s="33">
        <f t="shared" si="0"/>
        <v>0</v>
      </c>
    </row>
    <row r="75" spans="1:15" s="69" customFormat="1" ht="15">
      <c r="A75" s="593">
        <v>68</v>
      </c>
      <c r="B75" s="63"/>
      <c r="C75" s="71"/>
      <c r="D75" s="72" t="s">
        <v>701</v>
      </c>
      <c r="E75" s="71"/>
      <c r="F75" s="73"/>
      <c r="G75" s="73"/>
      <c r="H75" s="74"/>
      <c r="I75" s="757">
        <f t="shared" si="1"/>
        <v>200</v>
      </c>
      <c r="J75" s="67"/>
      <c r="K75" s="67"/>
      <c r="L75" s="67"/>
      <c r="M75" s="67">
        <v>200</v>
      </c>
      <c r="N75" s="68"/>
      <c r="O75" s="33">
        <f t="shared" si="0"/>
        <v>0</v>
      </c>
    </row>
    <row r="76" spans="1:15" s="69" customFormat="1" ht="15">
      <c r="A76" s="593">
        <v>69</v>
      </c>
      <c r="B76" s="63"/>
      <c r="C76" s="71"/>
      <c r="D76" s="72" t="s">
        <v>702</v>
      </c>
      <c r="E76" s="71"/>
      <c r="F76" s="73"/>
      <c r="G76" s="73"/>
      <c r="H76" s="74"/>
      <c r="I76" s="757">
        <f t="shared" si="1"/>
        <v>2000</v>
      </c>
      <c r="J76" s="67"/>
      <c r="K76" s="67"/>
      <c r="L76" s="67"/>
      <c r="M76" s="67">
        <v>2000</v>
      </c>
      <c r="N76" s="68"/>
      <c r="O76" s="33">
        <f t="shared" si="0"/>
        <v>0</v>
      </c>
    </row>
    <row r="77" spans="1:15" s="69" customFormat="1" ht="15">
      <c r="A77" s="593">
        <v>70</v>
      </c>
      <c r="B77" s="63"/>
      <c r="C77" s="71"/>
      <c r="D77" s="72" t="s">
        <v>703</v>
      </c>
      <c r="E77" s="71"/>
      <c r="F77" s="73"/>
      <c r="G77" s="73"/>
      <c r="H77" s="74"/>
      <c r="I77" s="757">
        <f t="shared" si="1"/>
        <v>900</v>
      </c>
      <c r="J77" s="67"/>
      <c r="K77" s="67"/>
      <c r="L77" s="67"/>
      <c r="M77" s="67">
        <v>900</v>
      </c>
      <c r="N77" s="68"/>
      <c r="O77" s="33">
        <f t="shared" si="0"/>
        <v>0</v>
      </c>
    </row>
    <row r="78" spans="1:15" s="25" customFormat="1" ht="19.5" customHeight="1">
      <c r="A78" s="593">
        <v>71</v>
      </c>
      <c r="B78" s="57"/>
      <c r="C78" s="53">
        <v>42</v>
      </c>
      <c r="D78" s="58" t="s">
        <v>678</v>
      </c>
      <c r="E78" s="53" t="s">
        <v>70</v>
      </c>
      <c r="F78" s="23"/>
      <c r="G78" s="23"/>
      <c r="H78" s="59"/>
      <c r="I78" s="632">
        <f t="shared" si="1"/>
        <v>12</v>
      </c>
      <c r="J78" s="60"/>
      <c r="K78" s="60"/>
      <c r="L78" s="60"/>
      <c r="M78" s="60">
        <v>12</v>
      </c>
      <c r="N78" s="61"/>
      <c r="O78" s="33">
        <f t="shared" si="0"/>
        <v>0</v>
      </c>
    </row>
    <row r="79" spans="1:15" s="33" customFormat="1" ht="15">
      <c r="A79" s="593">
        <v>72</v>
      </c>
      <c r="B79" s="44"/>
      <c r="C79" s="45">
        <v>43</v>
      </c>
      <c r="D79" s="46" t="s">
        <v>177</v>
      </c>
      <c r="E79" s="45" t="s">
        <v>70</v>
      </c>
      <c r="F79" s="24">
        <v>773</v>
      </c>
      <c r="G79" s="24">
        <v>4800</v>
      </c>
      <c r="H79" s="47">
        <v>6200</v>
      </c>
      <c r="I79" s="48">
        <f t="shared" si="1"/>
        <v>4800</v>
      </c>
      <c r="J79" s="49"/>
      <c r="K79" s="49"/>
      <c r="L79" s="49"/>
      <c r="M79" s="49">
        <v>4800</v>
      </c>
      <c r="N79" s="50"/>
      <c r="O79" s="33">
        <f t="shared" si="0"/>
        <v>0</v>
      </c>
    </row>
    <row r="80" spans="1:15" s="33" customFormat="1" ht="15">
      <c r="A80" s="593">
        <v>73</v>
      </c>
      <c r="B80" s="44"/>
      <c r="C80" s="45">
        <v>44</v>
      </c>
      <c r="D80" s="46" t="s">
        <v>178</v>
      </c>
      <c r="E80" s="45" t="s">
        <v>70</v>
      </c>
      <c r="F80" s="24">
        <v>57444</v>
      </c>
      <c r="G80" s="24">
        <v>16332</v>
      </c>
      <c r="H80" s="47">
        <v>16991</v>
      </c>
      <c r="I80" s="48">
        <f t="shared" si="1"/>
        <v>16998</v>
      </c>
      <c r="J80" s="49">
        <v>14976</v>
      </c>
      <c r="K80" s="49">
        <v>2022</v>
      </c>
      <c r="L80" s="49"/>
      <c r="M80" s="49"/>
      <c r="N80" s="50"/>
      <c r="O80" s="33">
        <f t="shared" si="0"/>
        <v>0</v>
      </c>
    </row>
    <row r="81" spans="1:15" s="33" customFormat="1" ht="15">
      <c r="A81" s="593">
        <v>74</v>
      </c>
      <c r="B81" s="44"/>
      <c r="C81" s="53">
        <v>45</v>
      </c>
      <c r="D81" s="46" t="s">
        <v>577</v>
      </c>
      <c r="E81" s="45" t="s">
        <v>71</v>
      </c>
      <c r="F81" s="24"/>
      <c r="G81" s="24"/>
      <c r="H81" s="47">
        <v>913</v>
      </c>
      <c r="I81" s="48">
        <f t="shared" si="1"/>
        <v>1300</v>
      </c>
      <c r="J81" s="49">
        <v>1024</v>
      </c>
      <c r="K81" s="49">
        <v>276</v>
      </c>
      <c r="L81" s="49"/>
      <c r="M81" s="49"/>
      <c r="N81" s="50"/>
      <c r="O81" s="33">
        <f aca="true" t="shared" si="8" ref="O81:O146">SUM(J81:N81)-I81</f>
        <v>0</v>
      </c>
    </row>
    <row r="82" spans="1:15" s="33" customFormat="1" ht="15">
      <c r="A82" s="593">
        <v>75</v>
      </c>
      <c r="B82" s="44"/>
      <c r="C82" s="45">
        <v>46</v>
      </c>
      <c r="D82" s="46" t="s">
        <v>179</v>
      </c>
      <c r="E82" s="45" t="s">
        <v>71</v>
      </c>
      <c r="F82" s="24"/>
      <c r="G82" s="24">
        <v>5000</v>
      </c>
      <c r="H82" s="47">
        <v>3800</v>
      </c>
      <c r="I82" s="48">
        <f t="shared" si="1"/>
        <v>5120</v>
      </c>
      <c r="J82" s="49"/>
      <c r="K82" s="49"/>
      <c r="L82" s="49"/>
      <c r="M82" s="49">
        <v>5120</v>
      </c>
      <c r="N82" s="50"/>
      <c r="O82" s="33">
        <f t="shared" si="8"/>
        <v>0</v>
      </c>
    </row>
    <row r="83" spans="1:15" s="33" customFormat="1" ht="15">
      <c r="A83" s="593">
        <v>76</v>
      </c>
      <c r="B83" s="44"/>
      <c r="C83" s="45">
        <v>47</v>
      </c>
      <c r="D83" s="46" t="s">
        <v>180</v>
      </c>
      <c r="E83" s="45" t="s">
        <v>71</v>
      </c>
      <c r="F83" s="24"/>
      <c r="G83" s="24">
        <v>500</v>
      </c>
      <c r="H83" s="47"/>
      <c r="I83" s="48">
        <f t="shared" si="1"/>
        <v>200</v>
      </c>
      <c r="J83" s="49"/>
      <c r="K83" s="49"/>
      <c r="L83" s="49"/>
      <c r="M83" s="49">
        <v>200</v>
      </c>
      <c r="N83" s="50"/>
      <c r="O83" s="33">
        <f t="shared" si="8"/>
        <v>0</v>
      </c>
    </row>
    <row r="84" spans="1:15" s="33" customFormat="1" ht="15">
      <c r="A84" s="593">
        <v>77</v>
      </c>
      <c r="B84" s="44"/>
      <c r="C84" s="53">
        <v>48</v>
      </c>
      <c r="D84" s="46" t="s">
        <v>181</v>
      </c>
      <c r="E84" s="45" t="s">
        <v>70</v>
      </c>
      <c r="F84" s="24"/>
      <c r="G84" s="24">
        <v>18660</v>
      </c>
      <c r="H84" s="47">
        <v>10160</v>
      </c>
      <c r="I84" s="48">
        <f t="shared" si="1"/>
        <v>14000</v>
      </c>
      <c r="J84" s="49"/>
      <c r="K84" s="49"/>
      <c r="L84" s="49"/>
      <c r="M84" s="49">
        <v>14000</v>
      </c>
      <c r="N84" s="50"/>
      <c r="O84" s="33">
        <f t="shared" si="8"/>
        <v>0</v>
      </c>
    </row>
    <row r="85" spans="1:14" s="33" customFormat="1" ht="15">
      <c r="A85" s="593">
        <v>78</v>
      </c>
      <c r="B85" s="44"/>
      <c r="C85" s="45">
        <v>49</v>
      </c>
      <c r="D85" s="46" t="s">
        <v>713</v>
      </c>
      <c r="E85" s="45" t="s">
        <v>70</v>
      </c>
      <c r="F85" s="24"/>
      <c r="G85" s="24"/>
      <c r="H85" s="47"/>
      <c r="I85" s="48">
        <f t="shared" si="1"/>
        <v>4500</v>
      </c>
      <c r="J85" s="49"/>
      <c r="K85" s="49"/>
      <c r="L85" s="49">
        <v>4500</v>
      </c>
      <c r="M85" s="49"/>
      <c r="N85" s="50"/>
    </row>
    <row r="86" spans="1:15" s="33" customFormat="1" ht="15">
      <c r="A86" s="593">
        <v>79</v>
      </c>
      <c r="B86" s="44"/>
      <c r="C86" s="45">
        <v>50</v>
      </c>
      <c r="D86" s="46" t="s">
        <v>868</v>
      </c>
      <c r="E86" s="45" t="s">
        <v>70</v>
      </c>
      <c r="F86" s="24">
        <v>11000</v>
      </c>
      <c r="G86" s="24">
        <v>11500</v>
      </c>
      <c r="H86" s="47">
        <v>11500</v>
      </c>
      <c r="I86" s="48">
        <f t="shared" si="1"/>
        <v>11500</v>
      </c>
      <c r="J86" s="49"/>
      <c r="K86" s="49"/>
      <c r="L86" s="49"/>
      <c r="M86" s="49"/>
      <c r="N86" s="50">
        <v>11500</v>
      </c>
      <c r="O86" s="33">
        <f t="shared" si="8"/>
        <v>0</v>
      </c>
    </row>
    <row r="87" spans="1:15" s="33" customFormat="1" ht="15">
      <c r="A87" s="593">
        <v>80</v>
      </c>
      <c r="B87" s="44"/>
      <c r="C87" s="53">
        <v>51</v>
      </c>
      <c r="D87" s="46" t="s">
        <v>182</v>
      </c>
      <c r="E87" s="45" t="s">
        <v>70</v>
      </c>
      <c r="F87" s="24">
        <v>60000</v>
      </c>
      <c r="G87" s="24">
        <v>60000</v>
      </c>
      <c r="H87" s="47">
        <v>60000</v>
      </c>
      <c r="I87" s="48">
        <f t="shared" si="1"/>
        <v>60000</v>
      </c>
      <c r="J87" s="49"/>
      <c r="K87" s="49"/>
      <c r="L87" s="49"/>
      <c r="M87" s="49"/>
      <c r="N87" s="50">
        <v>60000</v>
      </c>
      <c r="O87" s="33">
        <f t="shared" si="8"/>
        <v>0</v>
      </c>
    </row>
    <row r="88" spans="1:15" s="33" customFormat="1" ht="15">
      <c r="A88" s="593">
        <v>81</v>
      </c>
      <c r="B88" s="44"/>
      <c r="C88" s="45">
        <v>52</v>
      </c>
      <c r="D88" s="46" t="s">
        <v>183</v>
      </c>
      <c r="E88" s="45" t="s">
        <v>70</v>
      </c>
      <c r="F88" s="24">
        <v>294413</v>
      </c>
      <c r="G88" s="24">
        <v>275966</v>
      </c>
      <c r="H88" s="47">
        <v>318047</v>
      </c>
      <c r="I88" s="48">
        <f t="shared" si="1"/>
        <v>286200</v>
      </c>
      <c r="J88" s="49"/>
      <c r="K88" s="49"/>
      <c r="L88" s="49"/>
      <c r="M88" s="49"/>
      <c r="N88" s="50">
        <v>286200</v>
      </c>
      <c r="O88" s="33">
        <f t="shared" si="8"/>
        <v>0</v>
      </c>
    </row>
    <row r="89" spans="1:15" s="33" customFormat="1" ht="15">
      <c r="A89" s="593">
        <v>82</v>
      </c>
      <c r="B89" s="44"/>
      <c r="C89" s="45">
        <v>53</v>
      </c>
      <c r="D89" s="46" t="s">
        <v>184</v>
      </c>
      <c r="E89" s="45" t="s">
        <v>70</v>
      </c>
      <c r="F89" s="24">
        <v>139612</v>
      </c>
      <c r="G89" s="24">
        <v>134866</v>
      </c>
      <c r="H89" s="47">
        <v>158972</v>
      </c>
      <c r="I89" s="48">
        <f t="shared" si="1"/>
        <v>142000</v>
      </c>
      <c r="J89" s="49"/>
      <c r="K89" s="49"/>
      <c r="L89" s="49"/>
      <c r="M89" s="49"/>
      <c r="N89" s="50">
        <v>142000</v>
      </c>
      <c r="O89" s="33">
        <f t="shared" si="8"/>
        <v>0</v>
      </c>
    </row>
    <row r="90" spans="1:15" s="33" customFormat="1" ht="15">
      <c r="A90" s="593">
        <v>83</v>
      </c>
      <c r="B90" s="44"/>
      <c r="C90" s="53">
        <v>54</v>
      </c>
      <c r="D90" s="46" t="s">
        <v>185</v>
      </c>
      <c r="E90" s="45" t="s">
        <v>70</v>
      </c>
      <c r="F90" s="24">
        <v>17125</v>
      </c>
      <c r="G90" s="24">
        <v>29800</v>
      </c>
      <c r="H90" s="47">
        <v>29800</v>
      </c>
      <c r="I90" s="48">
        <f t="shared" si="1"/>
        <v>30300</v>
      </c>
      <c r="J90" s="49"/>
      <c r="K90" s="49"/>
      <c r="L90" s="49">
        <v>30300</v>
      </c>
      <c r="M90" s="49"/>
      <c r="N90" s="50"/>
      <c r="O90" s="33">
        <f t="shared" si="8"/>
        <v>0</v>
      </c>
    </row>
    <row r="91" spans="1:15" s="33" customFormat="1" ht="15">
      <c r="A91" s="593">
        <v>84</v>
      </c>
      <c r="B91" s="44"/>
      <c r="C91" s="45">
        <v>55</v>
      </c>
      <c r="D91" s="46" t="s">
        <v>186</v>
      </c>
      <c r="E91" s="45" t="s">
        <v>71</v>
      </c>
      <c r="F91" s="24">
        <v>1700</v>
      </c>
      <c r="G91" s="24">
        <v>1700</v>
      </c>
      <c r="H91" s="47">
        <v>1700</v>
      </c>
      <c r="I91" s="48">
        <f aca="true" t="shared" si="9" ref="I91:I152">SUM(J91:N91)</f>
        <v>1700</v>
      </c>
      <c r="J91" s="49"/>
      <c r="K91" s="49"/>
      <c r="L91" s="49"/>
      <c r="M91" s="49"/>
      <c r="N91" s="50">
        <v>1700</v>
      </c>
      <c r="O91" s="33">
        <f t="shared" si="8"/>
        <v>0</v>
      </c>
    </row>
    <row r="92" spans="1:15" s="33" customFormat="1" ht="15">
      <c r="A92" s="593">
        <v>85</v>
      </c>
      <c r="B92" s="44"/>
      <c r="C92" s="45">
        <v>56</v>
      </c>
      <c r="D92" s="46" t="s">
        <v>187</v>
      </c>
      <c r="E92" s="45" t="s">
        <v>71</v>
      </c>
      <c r="F92" s="24"/>
      <c r="G92" s="24"/>
      <c r="H92" s="47">
        <v>1000</v>
      </c>
      <c r="I92" s="48">
        <f t="shared" si="9"/>
        <v>2000</v>
      </c>
      <c r="J92" s="49"/>
      <c r="K92" s="49"/>
      <c r="L92" s="49">
        <v>2000</v>
      </c>
      <c r="M92" s="49"/>
      <c r="N92" s="50"/>
      <c r="O92" s="33">
        <f t="shared" si="8"/>
        <v>0</v>
      </c>
    </row>
    <row r="93" spans="1:15" s="33" customFormat="1" ht="15">
      <c r="A93" s="593">
        <v>86</v>
      </c>
      <c r="B93" s="44"/>
      <c r="C93" s="53">
        <v>57</v>
      </c>
      <c r="D93" s="46" t="s">
        <v>188</v>
      </c>
      <c r="E93" s="45" t="s">
        <v>71</v>
      </c>
      <c r="F93" s="24">
        <v>2000</v>
      </c>
      <c r="G93" s="24">
        <v>1000</v>
      </c>
      <c r="H93" s="47">
        <v>1000</v>
      </c>
      <c r="I93" s="48">
        <f t="shared" si="9"/>
        <v>1000</v>
      </c>
      <c r="J93" s="49"/>
      <c r="K93" s="49"/>
      <c r="L93" s="49">
        <v>1000</v>
      </c>
      <c r="M93" s="49"/>
      <c r="N93" s="50"/>
      <c r="O93" s="33">
        <f t="shared" si="8"/>
        <v>0</v>
      </c>
    </row>
    <row r="94" spans="1:15" s="33" customFormat="1" ht="15">
      <c r="A94" s="593">
        <v>87</v>
      </c>
      <c r="B94" s="44"/>
      <c r="C94" s="45">
        <v>58</v>
      </c>
      <c r="D94" s="46" t="s">
        <v>189</v>
      </c>
      <c r="E94" s="45" t="s">
        <v>70</v>
      </c>
      <c r="F94" s="24">
        <v>5000</v>
      </c>
      <c r="G94" s="24">
        <v>5000</v>
      </c>
      <c r="H94" s="47">
        <v>5000</v>
      </c>
      <c r="I94" s="48">
        <f t="shared" si="9"/>
        <v>5000</v>
      </c>
      <c r="J94" s="49"/>
      <c r="K94" s="49"/>
      <c r="L94" s="49">
        <v>5000</v>
      </c>
      <c r="M94" s="49"/>
      <c r="N94" s="50"/>
      <c r="O94" s="33">
        <f t="shared" si="8"/>
        <v>0</v>
      </c>
    </row>
    <row r="95" spans="1:15" s="33" customFormat="1" ht="15">
      <c r="A95" s="593">
        <v>88</v>
      </c>
      <c r="B95" s="44"/>
      <c r="C95" s="45">
        <v>59</v>
      </c>
      <c r="D95" s="46" t="s">
        <v>190</v>
      </c>
      <c r="E95" s="45" t="s">
        <v>71</v>
      </c>
      <c r="F95" s="24">
        <v>5785</v>
      </c>
      <c r="G95" s="24">
        <v>5760</v>
      </c>
      <c r="H95" s="47">
        <v>6240</v>
      </c>
      <c r="I95" s="48">
        <f t="shared" si="9"/>
        <v>5760</v>
      </c>
      <c r="J95" s="49"/>
      <c r="K95" s="49"/>
      <c r="L95" s="49">
        <v>5760</v>
      </c>
      <c r="M95" s="49"/>
      <c r="N95" s="50"/>
      <c r="O95" s="33">
        <f t="shared" si="8"/>
        <v>0</v>
      </c>
    </row>
    <row r="96" spans="1:15" s="33" customFormat="1" ht="15">
      <c r="A96" s="593">
        <v>89</v>
      </c>
      <c r="B96" s="44"/>
      <c r="C96" s="53">
        <v>60</v>
      </c>
      <c r="D96" s="46" t="s">
        <v>191</v>
      </c>
      <c r="E96" s="45" t="s">
        <v>71</v>
      </c>
      <c r="F96" s="24">
        <v>913</v>
      </c>
      <c r="G96" s="24">
        <v>2000</v>
      </c>
      <c r="H96" s="47">
        <v>4087</v>
      </c>
      <c r="I96" s="48">
        <f t="shared" si="9"/>
        <v>2000</v>
      </c>
      <c r="J96" s="49"/>
      <c r="K96" s="49"/>
      <c r="L96" s="49">
        <v>2000</v>
      </c>
      <c r="M96" s="49"/>
      <c r="N96" s="50"/>
      <c r="O96" s="33">
        <f t="shared" si="8"/>
        <v>0</v>
      </c>
    </row>
    <row r="97" spans="1:15" s="33" customFormat="1" ht="15">
      <c r="A97" s="593">
        <v>90</v>
      </c>
      <c r="B97" s="44"/>
      <c r="C97" s="45">
        <v>61</v>
      </c>
      <c r="D97" s="46" t="s">
        <v>192</v>
      </c>
      <c r="E97" s="45" t="s">
        <v>71</v>
      </c>
      <c r="F97" s="24">
        <v>53465</v>
      </c>
      <c r="G97" s="24">
        <v>65000</v>
      </c>
      <c r="H97" s="47">
        <v>70288</v>
      </c>
      <c r="I97" s="48">
        <f t="shared" si="9"/>
        <v>64700</v>
      </c>
      <c r="J97" s="49">
        <v>4304</v>
      </c>
      <c r="K97" s="49">
        <v>1046</v>
      </c>
      <c r="L97" s="49">
        <v>59350</v>
      </c>
      <c r="M97" s="49"/>
      <c r="N97" s="50"/>
      <c r="O97" s="33">
        <f t="shared" si="8"/>
        <v>0</v>
      </c>
    </row>
    <row r="98" spans="1:15" s="33" customFormat="1" ht="15">
      <c r="A98" s="593">
        <v>91</v>
      </c>
      <c r="B98" s="44"/>
      <c r="C98" s="45">
        <v>62</v>
      </c>
      <c r="D98" s="46" t="s">
        <v>194</v>
      </c>
      <c r="E98" s="45" t="s">
        <v>71</v>
      </c>
      <c r="F98" s="24">
        <v>43987</v>
      </c>
      <c r="G98" s="24">
        <v>137800</v>
      </c>
      <c r="H98" s="47">
        <v>103355</v>
      </c>
      <c r="I98" s="48">
        <f t="shared" si="9"/>
        <v>121500</v>
      </c>
      <c r="J98" s="49"/>
      <c r="K98" s="49"/>
      <c r="L98" s="49">
        <v>121500</v>
      </c>
      <c r="M98" s="49"/>
      <c r="N98" s="50"/>
      <c r="O98" s="33">
        <f t="shared" si="8"/>
        <v>0</v>
      </c>
    </row>
    <row r="99" spans="1:15" s="33" customFormat="1" ht="15">
      <c r="A99" s="593">
        <v>92</v>
      </c>
      <c r="B99" s="44"/>
      <c r="C99" s="53">
        <v>63</v>
      </c>
      <c r="D99" s="46" t="s">
        <v>195</v>
      </c>
      <c r="E99" s="45" t="s">
        <v>71</v>
      </c>
      <c r="F99" s="24">
        <v>27660</v>
      </c>
      <c r="G99" s="24">
        <v>52417</v>
      </c>
      <c r="H99" s="47">
        <v>32417</v>
      </c>
      <c r="I99" s="48">
        <f t="shared" si="9"/>
        <v>40100</v>
      </c>
      <c r="J99" s="49"/>
      <c r="K99" s="49"/>
      <c r="L99" s="49">
        <v>40100</v>
      </c>
      <c r="M99" s="49"/>
      <c r="N99" s="50"/>
      <c r="O99" s="33">
        <f t="shared" si="8"/>
        <v>0</v>
      </c>
    </row>
    <row r="100" spans="1:15" s="33" customFormat="1" ht="15">
      <c r="A100" s="593">
        <v>93</v>
      </c>
      <c r="B100" s="44"/>
      <c r="C100" s="45">
        <v>64</v>
      </c>
      <c r="D100" s="46" t="s">
        <v>196</v>
      </c>
      <c r="E100" s="45" t="s">
        <v>71</v>
      </c>
      <c r="F100" s="24">
        <v>2841</v>
      </c>
      <c r="G100" s="24">
        <v>3000</v>
      </c>
      <c r="H100" s="47">
        <v>1944</v>
      </c>
      <c r="I100" s="48">
        <f t="shared" si="9"/>
        <v>4405</v>
      </c>
      <c r="J100" s="49"/>
      <c r="K100" s="49"/>
      <c r="L100" s="49">
        <v>4405</v>
      </c>
      <c r="M100" s="49"/>
      <c r="N100" s="50"/>
      <c r="O100" s="33">
        <f t="shared" si="8"/>
        <v>0</v>
      </c>
    </row>
    <row r="101" spans="1:15" s="25" customFormat="1" ht="15">
      <c r="A101" s="593">
        <v>94</v>
      </c>
      <c r="B101" s="57"/>
      <c r="C101" s="45">
        <v>65</v>
      </c>
      <c r="D101" s="58" t="s">
        <v>197</v>
      </c>
      <c r="E101" s="53" t="s">
        <v>71</v>
      </c>
      <c r="F101" s="23">
        <v>1200</v>
      </c>
      <c r="G101" s="23">
        <v>5000</v>
      </c>
      <c r="H101" s="59">
        <v>5000</v>
      </c>
      <c r="I101" s="632">
        <f t="shared" si="9"/>
        <v>5000</v>
      </c>
      <c r="J101" s="60"/>
      <c r="K101" s="60"/>
      <c r="L101" s="60"/>
      <c r="M101" s="60"/>
      <c r="N101" s="61">
        <v>5000</v>
      </c>
      <c r="O101" s="33">
        <f t="shared" si="8"/>
        <v>0</v>
      </c>
    </row>
    <row r="102" spans="1:15" s="25" customFormat="1" ht="15">
      <c r="A102" s="593">
        <v>95</v>
      </c>
      <c r="B102" s="57"/>
      <c r="C102" s="53">
        <v>66</v>
      </c>
      <c r="D102" s="58" t="s">
        <v>199</v>
      </c>
      <c r="E102" s="53" t="s">
        <v>70</v>
      </c>
      <c r="F102" s="1024">
        <v>15705</v>
      </c>
      <c r="G102" s="1024">
        <v>13307</v>
      </c>
      <c r="H102" s="1025">
        <v>18100</v>
      </c>
      <c r="I102" s="632">
        <f t="shared" si="9"/>
        <v>16747</v>
      </c>
      <c r="J102" s="60"/>
      <c r="K102" s="60"/>
      <c r="L102" s="60">
        <v>16747</v>
      </c>
      <c r="M102" s="60"/>
      <c r="N102" s="61"/>
      <c r="O102" s="25">
        <f t="shared" si="8"/>
        <v>0</v>
      </c>
    </row>
    <row r="103" spans="1:15" s="33" customFormat="1" ht="15">
      <c r="A103" s="593">
        <v>96</v>
      </c>
      <c r="B103" s="44"/>
      <c r="C103" s="45">
        <v>67</v>
      </c>
      <c r="D103" s="46" t="s">
        <v>15</v>
      </c>
      <c r="E103" s="45" t="s">
        <v>70</v>
      </c>
      <c r="F103" s="24">
        <v>23000</v>
      </c>
      <c r="G103" s="24">
        <v>21000</v>
      </c>
      <c r="H103" s="47">
        <v>21000</v>
      </c>
      <c r="I103" s="48">
        <f t="shared" si="9"/>
        <v>21000</v>
      </c>
      <c r="J103" s="49"/>
      <c r="K103" s="49"/>
      <c r="L103" s="49"/>
      <c r="M103" s="49"/>
      <c r="N103" s="50">
        <v>21000</v>
      </c>
      <c r="O103" s="33">
        <f t="shared" si="8"/>
        <v>0</v>
      </c>
    </row>
    <row r="104" spans="1:15" s="33" customFormat="1" ht="15">
      <c r="A104" s="593">
        <v>97</v>
      </c>
      <c r="B104" s="44"/>
      <c r="C104" s="45">
        <v>68</v>
      </c>
      <c r="D104" s="46" t="s">
        <v>200</v>
      </c>
      <c r="E104" s="45" t="s">
        <v>70</v>
      </c>
      <c r="F104" s="24">
        <v>6140</v>
      </c>
      <c r="G104" s="24">
        <v>31019</v>
      </c>
      <c r="H104" s="47">
        <v>18236</v>
      </c>
      <c r="I104" s="48">
        <f t="shared" si="9"/>
        <v>16000</v>
      </c>
      <c r="J104" s="49"/>
      <c r="K104" s="49"/>
      <c r="L104" s="49">
        <v>16000</v>
      </c>
      <c r="M104" s="49"/>
      <c r="N104" s="50"/>
      <c r="O104" s="33">
        <f t="shared" si="8"/>
        <v>0</v>
      </c>
    </row>
    <row r="105" spans="1:15" s="33" customFormat="1" ht="15">
      <c r="A105" s="593">
        <v>98</v>
      </c>
      <c r="B105" s="44"/>
      <c r="C105" s="53">
        <v>69</v>
      </c>
      <c r="D105" s="46" t="s">
        <v>683</v>
      </c>
      <c r="E105" s="45" t="s">
        <v>70</v>
      </c>
      <c r="F105" s="24">
        <v>321551</v>
      </c>
      <c r="G105" s="24">
        <v>210000</v>
      </c>
      <c r="H105" s="47">
        <v>257376</v>
      </c>
      <c r="I105" s="48">
        <f t="shared" si="9"/>
        <v>180000</v>
      </c>
      <c r="J105" s="49"/>
      <c r="K105" s="49"/>
      <c r="L105" s="49"/>
      <c r="M105" s="49"/>
      <c r="N105" s="50">
        <v>180000</v>
      </c>
      <c r="O105" s="33">
        <f t="shared" si="8"/>
        <v>0</v>
      </c>
    </row>
    <row r="106" spans="1:15" s="33" customFormat="1" ht="15">
      <c r="A106" s="593">
        <v>99</v>
      </c>
      <c r="B106" s="44"/>
      <c r="C106" s="45">
        <v>70</v>
      </c>
      <c r="D106" s="46" t="s">
        <v>201</v>
      </c>
      <c r="E106" s="45" t="s">
        <v>71</v>
      </c>
      <c r="F106" s="24">
        <v>26055</v>
      </c>
      <c r="G106" s="24">
        <v>26055</v>
      </c>
      <c r="H106" s="47">
        <v>26055</v>
      </c>
      <c r="I106" s="48">
        <f t="shared" si="9"/>
        <v>17300</v>
      </c>
      <c r="J106" s="49"/>
      <c r="K106" s="49"/>
      <c r="L106" s="49"/>
      <c r="M106" s="49"/>
      <c r="N106" s="50">
        <v>17300</v>
      </c>
      <c r="O106" s="33">
        <f t="shared" si="8"/>
        <v>0</v>
      </c>
    </row>
    <row r="107" spans="1:15" s="33" customFormat="1" ht="15">
      <c r="A107" s="593">
        <v>100</v>
      </c>
      <c r="B107" s="44"/>
      <c r="C107" s="45">
        <v>71</v>
      </c>
      <c r="D107" s="46" t="s">
        <v>202</v>
      </c>
      <c r="E107" s="45" t="s">
        <v>71</v>
      </c>
      <c r="F107" s="24">
        <v>50000</v>
      </c>
      <c r="G107" s="24">
        <v>50000</v>
      </c>
      <c r="H107" s="47">
        <v>50000</v>
      </c>
      <c r="I107" s="48">
        <f t="shared" si="9"/>
        <v>55000</v>
      </c>
      <c r="J107" s="49"/>
      <c r="K107" s="49"/>
      <c r="L107" s="49"/>
      <c r="M107" s="49"/>
      <c r="N107" s="50">
        <v>55000</v>
      </c>
      <c r="O107" s="33">
        <f t="shared" si="8"/>
        <v>0</v>
      </c>
    </row>
    <row r="108" spans="1:15" s="33" customFormat="1" ht="15">
      <c r="A108" s="593">
        <v>101</v>
      </c>
      <c r="B108" s="57"/>
      <c r="C108" s="53">
        <v>72</v>
      </c>
      <c r="D108" s="62" t="s">
        <v>204</v>
      </c>
      <c r="E108" s="53" t="s">
        <v>71</v>
      </c>
      <c r="F108" s="23">
        <v>85000</v>
      </c>
      <c r="G108" s="23">
        <v>100000</v>
      </c>
      <c r="H108" s="59">
        <v>100000</v>
      </c>
      <c r="I108" s="48">
        <f t="shared" si="9"/>
        <v>100000</v>
      </c>
      <c r="J108" s="49"/>
      <c r="K108" s="49"/>
      <c r="L108" s="49"/>
      <c r="M108" s="49"/>
      <c r="N108" s="50">
        <v>100000</v>
      </c>
      <c r="O108" s="33">
        <f t="shared" si="8"/>
        <v>0</v>
      </c>
    </row>
    <row r="109" spans="1:15" s="33" customFormat="1" ht="15">
      <c r="A109" s="593">
        <v>102</v>
      </c>
      <c r="B109" s="44"/>
      <c r="C109" s="45">
        <v>73</v>
      </c>
      <c r="D109" s="46" t="s">
        <v>205</v>
      </c>
      <c r="E109" s="45" t="s">
        <v>71</v>
      </c>
      <c r="F109" s="24"/>
      <c r="G109" s="24">
        <v>17500</v>
      </c>
      <c r="H109" s="47">
        <v>10800</v>
      </c>
      <c r="I109" s="48">
        <f t="shared" si="9"/>
        <v>24000</v>
      </c>
      <c r="J109" s="49"/>
      <c r="K109" s="49"/>
      <c r="L109" s="49">
        <v>24000</v>
      </c>
      <c r="M109" s="49"/>
      <c r="N109" s="50"/>
      <c r="O109" s="33">
        <f t="shared" si="8"/>
        <v>0</v>
      </c>
    </row>
    <row r="110" spans="1:15" s="33" customFormat="1" ht="15">
      <c r="A110" s="593">
        <v>103</v>
      </c>
      <c r="B110" s="44"/>
      <c r="C110" s="45">
        <v>74</v>
      </c>
      <c r="D110" s="46" t="s">
        <v>206</v>
      </c>
      <c r="E110" s="45" t="s">
        <v>71</v>
      </c>
      <c r="F110" s="24">
        <v>14203</v>
      </c>
      <c r="G110" s="24">
        <v>19000</v>
      </c>
      <c r="H110" s="47">
        <v>19000</v>
      </c>
      <c r="I110" s="48">
        <f t="shared" si="9"/>
        <v>19000</v>
      </c>
      <c r="J110" s="49"/>
      <c r="K110" s="49"/>
      <c r="L110" s="49">
        <v>19000</v>
      </c>
      <c r="M110" s="49"/>
      <c r="N110" s="50"/>
      <c r="O110" s="33">
        <f t="shared" si="8"/>
        <v>0</v>
      </c>
    </row>
    <row r="111" spans="1:15" s="33" customFormat="1" ht="15">
      <c r="A111" s="593">
        <v>104</v>
      </c>
      <c r="B111" s="44"/>
      <c r="C111" s="53">
        <v>75</v>
      </c>
      <c r="D111" s="46" t="s">
        <v>207</v>
      </c>
      <c r="E111" s="45" t="s">
        <v>71</v>
      </c>
      <c r="F111" s="24">
        <v>34148</v>
      </c>
      <c r="G111" s="24">
        <v>44450</v>
      </c>
      <c r="H111" s="47">
        <v>37067</v>
      </c>
      <c r="I111" s="48">
        <f t="shared" si="9"/>
        <v>32769</v>
      </c>
      <c r="J111" s="49"/>
      <c r="K111" s="49"/>
      <c r="L111" s="49">
        <v>32769</v>
      </c>
      <c r="M111" s="49"/>
      <c r="N111" s="50"/>
      <c r="O111" s="33">
        <f t="shared" si="8"/>
        <v>0</v>
      </c>
    </row>
    <row r="112" spans="1:15" s="33" customFormat="1" ht="15">
      <c r="A112" s="593">
        <v>105</v>
      </c>
      <c r="B112" s="44"/>
      <c r="C112" s="45">
        <v>76</v>
      </c>
      <c r="D112" s="46" t="s">
        <v>519</v>
      </c>
      <c r="E112" s="45" t="s">
        <v>71</v>
      </c>
      <c r="F112" s="24">
        <v>38100</v>
      </c>
      <c r="G112" s="24">
        <v>38100</v>
      </c>
      <c r="H112" s="47">
        <v>38100</v>
      </c>
      <c r="I112" s="48">
        <f t="shared" si="9"/>
        <v>38100</v>
      </c>
      <c r="J112" s="49"/>
      <c r="K112" s="49"/>
      <c r="L112" s="49">
        <v>38100</v>
      </c>
      <c r="M112" s="49"/>
      <c r="N112" s="50"/>
      <c r="O112" s="33">
        <f t="shared" si="8"/>
        <v>0</v>
      </c>
    </row>
    <row r="113" spans="1:15" s="33" customFormat="1" ht="15">
      <c r="A113" s="593">
        <v>106</v>
      </c>
      <c r="B113" s="44"/>
      <c r="C113" s="45">
        <v>77</v>
      </c>
      <c r="D113" s="46" t="s">
        <v>208</v>
      </c>
      <c r="E113" s="45" t="s">
        <v>71</v>
      </c>
      <c r="F113" s="24">
        <v>38348</v>
      </c>
      <c r="G113" s="24">
        <v>49172</v>
      </c>
      <c r="H113" s="47">
        <v>49172</v>
      </c>
      <c r="I113" s="48">
        <f t="shared" si="9"/>
        <v>52593</v>
      </c>
      <c r="J113" s="49"/>
      <c r="K113" s="49"/>
      <c r="L113" s="49">
        <v>52593</v>
      </c>
      <c r="M113" s="49"/>
      <c r="N113" s="50"/>
      <c r="O113" s="33">
        <f t="shared" si="8"/>
        <v>0</v>
      </c>
    </row>
    <row r="114" spans="1:15" s="33" customFormat="1" ht="15">
      <c r="A114" s="593">
        <v>107</v>
      </c>
      <c r="B114" s="44"/>
      <c r="C114" s="53">
        <v>78</v>
      </c>
      <c r="D114" s="46" t="s">
        <v>210</v>
      </c>
      <c r="E114" s="45" t="s">
        <v>71</v>
      </c>
      <c r="F114" s="24">
        <v>12700</v>
      </c>
      <c r="G114" s="24">
        <v>24851</v>
      </c>
      <c r="H114" s="47">
        <v>24851</v>
      </c>
      <c r="I114" s="48">
        <f t="shared" si="9"/>
        <v>24800</v>
      </c>
      <c r="J114" s="49"/>
      <c r="K114" s="49"/>
      <c r="L114" s="49">
        <v>24800</v>
      </c>
      <c r="M114" s="49"/>
      <c r="N114" s="50"/>
      <c r="O114" s="33">
        <f t="shared" si="8"/>
        <v>0</v>
      </c>
    </row>
    <row r="115" spans="1:15" s="33" customFormat="1" ht="30.75">
      <c r="A115" s="593">
        <v>108</v>
      </c>
      <c r="B115" s="78"/>
      <c r="C115" s="45">
        <v>79</v>
      </c>
      <c r="D115" s="46" t="s">
        <v>710</v>
      </c>
      <c r="E115" s="45" t="s">
        <v>71</v>
      </c>
      <c r="F115" s="24">
        <v>201</v>
      </c>
      <c r="G115" s="24">
        <v>400</v>
      </c>
      <c r="H115" s="47">
        <v>557</v>
      </c>
      <c r="I115" s="48">
        <f t="shared" si="9"/>
        <v>2000</v>
      </c>
      <c r="J115" s="49"/>
      <c r="K115" s="49"/>
      <c r="L115" s="49">
        <v>2000</v>
      </c>
      <c r="M115" s="49"/>
      <c r="N115" s="50"/>
      <c r="O115" s="33">
        <f t="shared" si="8"/>
        <v>0</v>
      </c>
    </row>
    <row r="116" spans="1:15" s="33" customFormat="1" ht="15.75" customHeight="1">
      <c r="A116" s="593">
        <v>109</v>
      </c>
      <c r="B116" s="44"/>
      <c r="C116" s="45">
        <v>80</v>
      </c>
      <c r="D116" s="46" t="s">
        <v>211</v>
      </c>
      <c r="E116" s="45" t="s">
        <v>71</v>
      </c>
      <c r="F116" s="24">
        <v>500</v>
      </c>
      <c r="G116" s="24"/>
      <c r="H116" s="47">
        <v>500</v>
      </c>
      <c r="I116" s="48">
        <f t="shared" si="9"/>
        <v>1000</v>
      </c>
      <c r="J116" s="49"/>
      <c r="K116" s="49"/>
      <c r="L116" s="49">
        <v>1000</v>
      </c>
      <c r="M116" s="49"/>
      <c r="N116" s="50"/>
      <c r="O116" s="33">
        <f t="shared" si="8"/>
        <v>0</v>
      </c>
    </row>
    <row r="117" spans="1:15" s="33" customFormat="1" ht="17.25" customHeight="1">
      <c r="A117" s="593">
        <v>110</v>
      </c>
      <c r="B117" s="44"/>
      <c r="C117" s="53">
        <v>81</v>
      </c>
      <c r="D117" s="46" t="s">
        <v>212</v>
      </c>
      <c r="E117" s="45" t="s">
        <v>71</v>
      </c>
      <c r="F117" s="24">
        <v>841</v>
      </c>
      <c r="G117" s="24">
        <v>1000</v>
      </c>
      <c r="H117" s="47">
        <v>1159</v>
      </c>
      <c r="I117" s="48">
        <f t="shared" si="9"/>
        <v>1000</v>
      </c>
      <c r="J117" s="49"/>
      <c r="K117" s="49"/>
      <c r="L117" s="49">
        <v>1000</v>
      </c>
      <c r="M117" s="49"/>
      <c r="N117" s="50"/>
      <c r="O117" s="33">
        <f t="shared" si="8"/>
        <v>0</v>
      </c>
    </row>
    <row r="118" spans="1:15" s="33" customFormat="1" ht="17.25" customHeight="1">
      <c r="A118" s="593">
        <v>111</v>
      </c>
      <c r="B118" s="44"/>
      <c r="C118" s="45">
        <v>82</v>
      </c>
      <c r="D118" s="46" t="s">
        <v>878</v>
      </c>
      <c r="E118" s="45" t="s">
        <v>71</v>
      </c>
      <c r="F118" s="24"/>
      <c r="G118" s="24"/>
      <c r="H118" s="47"/>
      <c r="I118" s="48">
        <f t="shared" si="9"/>
        <v>2000</v>
      </c>
      <c r="J118" s="49"/>
      <c r="K118" s="49"/>
      <c r="L118" s="49">
        <v>2000</v>
      </c>
      <c r="M118" s="49"/>
      <c r="N118" s="50"/>
      <c r="O118" s="33">
        <f t="shared" si="8"/>
        <v>0</v>
      </c>
    </row>
    <row r="119" spans="1:15" s="33" customFormat="1" ht="15">
      <c r="A119" s="593">
        <v>112</v>
      </c>
      <c r="B119" s="44"/>
      <c r="C119" s="45">
        <v>83</v>
      </c>
      <c r="D119" s="46" t="s">
        <v>213</v>
      </c>
      <c r="E119" s="45" t="s">
        <v>70</v>
      </c>
      <c r="F119" s="24"/>
      <c r="G119" s="24">
        <v>2000</v>
      </c>
      <c r="H119" s="47">
        <v>3490</v>
      </c>
      <c r="I119" s="48">
        <f t="shared" si="9"/>
        <v>1000</v>
      </c>
      <c r="J119" s="49"/>
      <c r="K119" s="49"/>
      <c r="L119" s="49">
        <v>1000</v>
      </c>
      <c r="M119" s="49"/>
      <c r="N119" s="50"/>
      <c r="O119" s="33">
        <f t="shared" si="8"/>
        <v>0</v>
      </c>
    </row>
    <row r="120" spans="1:15" s="33" customFormat="1" ht="15">
      <c r="A120" s="593">
        <v>113</v>
      </c>
      <c r="B120" s="44"/>
      <c r="C120" s="53">
        <v>84</v>
      </c>
      <c r="D120" s="46" t="s">
        <v>214</v>
      </c>
      <c r="E120" s="45" t="s">
        <v>70</v>
      </c>
      <c r="F120" s="24">
        <v>244</v>
      </c>
      <c r="G120" s="24">
        <v>6000</v>
      </c>
      <c r="H120" s="47">
        <v>9363</v>
      </c>
      <c r="I120" s="48">
        <f t="shared" si="9"/>
        <v>6800</v>
      </c>
      <c r="J120" s="49"/>
      <c r="K120" s="49"/>
      <c r="L120" s="49">
        <v>6800</v>
      </c>
      <c r="M120" s="49"/>
      <c r="N120" s="50"/>
      <c r="O120" s="33">
        <f t="shared" si="8"/>
        <v>0</v>
      </c>
    </row>
    <row r="121" spans="1:15" s="33" customFormat="1" ht="15">
      <c r="A121" s="593">
        <v>114</v>
      </c>
      <c r="B121" s="44"/>
      <c r="C121" s="45">
        <v>85</v>
      </c>
      <c r="D121" s="46" t="s">
        <v>215</v>
      </c>
      <c r="E121" s="45" t="s">
        <v>70</v>
      </c>
      <c r="F121" s="24">
        <v>141137</v>
      </c>
      <c r="G121" s="24">
        <v>150000</v>
      </c>
      <c r="H121" s="47">
        <v>197924</v>
      </c>
      <c r="I121" s="48">
        <f t="shared" si="9"/>
        <v>150000</v>
      </c>
      <c r="J121" s="49"/>
      <c r="K121" s="49"/>
      <c r="L121" s="49">
        <v>150000</v>
      </c>
      <c r="M121" s="49"/>
      <c r="N121" s="50"/>
      <c r="O121" s="33">
        <f t="shared" si="8"/>
        <v>0</v>
      </c>
    </row>
    <row r="122" spans="1:15" s="25" customFormat="1" ht="19.5" customHeight="1">
      <c r="A122" s="593">
        <v>115</v>
      </c>
      <c r="B122" s="57"/>
      <c r="C122" s="53"/>
      <c r="D122" s="58" t="s">
        <v>793</v>
      </c>
      <c r="E122" s="53"/>
      <c r="F122" s="23"/>
      <c r="G122" s="23"/>
      <c r="H122" s="59"/>
      <c r="I122" s="632"/>
      <c r="J122" s="60"/>
      <c r="K122" s="60"/>
      <c r="L122" s="60"/>
      <c r="M122" s="60"/>
      <c r="N122" s="61"/>
      <c r="O122" s="33"/>
    </row>
    <row r="123" spans="1:15" s="33" customFormat="1" ht="15">
      <c r="A123" s="593">
        <v>116</v>
      </c>
      <c r="B123" s="44"/>
      <c r="C123" s="45">
        <v>86</v>
      </c>
      <c r="D123" s="1085" t="s">
        <v>19</v>
      </c>
      <c r="E123" s="45" t="s">
        <v>70</v>
      </c>
      <c r="F123" s="24">
        <v>279334</v>
      </c>
      <c r="G123" s="24">
        <v>285000</v>
      </c>
      <c r="H123" s="47">
        <v>306377</v>
      </c>
      <c r="I123" s="48">
        <f t="shared" si="9"/>
        <v>242000</v>
      </c>
      <c r="J123" s="49"/>
      <c r="K123" s="49"/>
      <c r="L123" s="49">
        <v>60500</v>
      </c>
      <c r="M123" s="49"/>
      <c r="N123" s="50">
        <v>181500</v>
      </c>
      <c r="O123" s="33">
        <f t="shared" si="8"/>
        <v>0</v>
      </c>
    </row>
    <row r="124" spans="1:15" s="33" customFormat="1" ht="15">
      <c r="A124" s="593">
        <v>117</v>
      </c>
      <c r="B124" s="44"/>
      <c r="C124" s="53">
        <v>87</v>
      </c>
      <c r="D124" s="1085" t="s">
        <v>792</v>
      </c>
      <c r="E124" s="45" t="s">
        <v>70</v>
      </c>
      <c r="F124" s="24">
        <v>50472</v>
      </c>
      <c r="G124" s="24">
        <v>50000</v>
      </c>
      <c r="H124" s="47">
        <v>53428</v>
      </c>
      <c r="I124" s="48">
        <f t="shared" si="9"/>
        <v>48000</v>
      </c>
      <c r="J124" s="49"/>
      <c r="K124" s="49"/>
      <c r="L124" s="49">
        <v>12000</v>
      </c>
      <c r="M124" s="49"/>
      <c r="N124" s="50">
        <v>36000</v>
      </c>
      <c r="O124" s="33">
        <f t="shared" si="8"/>
        <v>0</v>
      </c>
    </row>
    <row r="125" spans="1:15" s="33" customFormat="1" ht="15">
      <c r="A125" s="593">
        <v>118</v>
      </c>
      <c r="B125" s="44"/>
      <c r="C125" s="45">
        <v>88</v>
      </c>
      <c r="D125" s="1085" t="s">
        <v>20</v>
      </c>
      <c r="E125" s="45" t="s">
        <v>70</v>
      </c>
      <c r="F125" s="24">
        <v>302093</v>
      </c>
      <c r="G125" s="24">
        <v>295000</v>
      </c>
      <c r="H125" s="47">
        <v>320762</v>
      </c>
      <c r="I125" s="48">
        <f t="shared" si="9"/>
        <v>244000</v>
      </c>
      <c r="J125" s="49"/>
      <c r="K125" s="49"/>
      <c r="L125" s="49">
        <v>61000</v>
      </c>
      <c r="M125" s="49"/>
      <c r="N125" s="50">
        <v>183000</v>
      </c>
      <c r="O125" s="33">
        <f t="shared" si="8"/>
        <v>0</v>
      </c>
    </row>
    <row r="126" spans="1:15" s="25" customFormat="1" ht="19.5" customHeight="1">
      <c r="A126" s="593">
        <v>119</v>
      </c>
      <c r="B126" s="57"/>
      <c r="C126" s="53"/>
      <c r="D126" s="58" t="s">
        <v>796</v>
      </c>
      <c r="E126" s="53"/>
      <c r="F126" s="23"/>
      <c r="G126" s="23"/>
      <c r="H126" s="59"/>
      <c r="I126" s="632"/>
      <c r="J126" s="60"/>
      <c r="K126" s="60"/>
      <c r="L126" s="60"/>
      <c r="M126" s="60"/>
      <c r="N126" s="61"/>
      <c r="O126" s="33"/>
    </row>
    <row r="127" spans="1:15" s="33" customFormat="1" ht="15">
      <c r="A127" s="593">
        <v>120</v>
      </c>
      <c r="B127" s="44"/>
      <c r="C127" s="45">
        <v>89</v>
      </c>
      <c r="D127" s="1085" t="s">
        <v>797</v>
      </c>
      <c r="E127" s="45" t="s">
        <v>70</v>
      </c>
      <c r="F127" s="24">
        <v>688112</v>
      </c>
      <c r="G127" s="24">
        <v>600000</v>
      </c>
      <c r="H127" s="47">
        <v>676067</v>
      </c>
      <c r="I127" s="48">
        <f>SUM(J127:N127)</f>
        <v>600000</v>
      </c>
      <c r="J127" s="49"/>
      <c r="K127" s="49"/>
      <c r="L127" s="49">
        <v>150000</v>
      </c>
      <c r="M127" s="49"/>
      <c r="N127" s="50">
        <v>450000</v>
      </c>
      <c r="O127" s="33">
        <f>SUM(J127:N127)-I127</f>
        <v>0</v>
      </c>
    </row>
    <row r="128" spans="1:15" s="25" customFormat="1" ht="15">
      <c r="A128" s="593">
        <v>121</v>
      </c>
      <c r="B128" s="57"/>
      <c r="C128" s="53">
        <v>90</v>
      </c>
      <c r="D128" s="1085" t="s">
        <v>798</v>
      </c>
      <c r="E128" s="53" t="s">
        <v>70</v>
      </c>
      <c r="F128" s="23">
        <v>284386</v>
      </c>
      <c r="G128" s="23">
        <v>317495</v>
      </c>
      <c r="H128" s="59">
        <v>330853</v>
      </c>
      <c r="I128" s="632">
        <f>SUM(J128:N128)</f>
        <v>269300</v>
      </c>
      <c r="J128" s="60"/>
      <c r="K128" s="60"/>
      <c r="L128" s="60">
        <v>67325</v>
      </c>
      <c r="M128" s="60"/>
      <c r="N128" s="61">
        <v>201975</v>
      </c>
      <c r="O128" s="33">
        <f>SUM(J128:N128)-I128</f>
        <v>0</v>
      </c>
    </row>
    <row r="129" spans="1:15" s="25" customFormat="1" ht="21.75" customHeight="1">
      <c r="A129" s="593">
        <v>122</v>
      </c>
      <c r="B129" s="57"/>
      <c r="C129" s="53">
        <v>91</v>
      </c>
      <c r="D129" s="58" t="s">
        <v>198</v>
      </c>
      <c r="E129" s="53" t="s">
        <v>70</v>
      </c>
      <c r="F129" s="23">
        <v>22860</v>
      </c>
      <c r="G129" s="23">
        <v>22860</v>
      </c>
      <c r="H129" s="59">
        <v>24765</v>
      </c>
      <c r="I129" s="632">
        <f>SUM(J129:N129)</f>
        <v>0</v>
      </c>
      <c r="J129" s="60"/>
      <c r="K129" s="60"/>
      <c r="L129" s="60"/>
      <c r="M129" s="60"/>
      <c r="N129" s="61"/>
      <c r="O129" s="25">
        <f>SUM(J129:N129)-I129</f>
        <v>0</v>
      </c>
    </row>
    <row r="130" spans="1:15" s="25" customFormat="1" ht="15">
      <c r="A130" s="593">
        <v>123</v>
      </c>
      <c r="B130" s="57"/>
      <c r="C130" s="53">
        <v>92</v>
      </c>
      <c r="D130" s="58" t="s">
        <v>216</v>
      </c>
      <c r="E130" s="53" t="s">
        <v>70</v>
      </c>
      <c r="F130" s="23">
        <v>19527</v>
      </c>
      <c r="G130" s="23">
        <v>15000</v>
      </c>
      <c r="H130" s="59">
        <v>25473</v>
      </c>
      <c r="I130" s="632">
        <f t="shared" si="9"/>
        <v>15000</v>
      </c>
      <c r="J130" s="60"/>
      <c r="K130" s="60"/>
      <c r="L130" s="60">
        <v>15000</v>
      </c>
      <c r="M130" s="60"/>
      <c r="N130" s="61"/>
      <c r="O130" s="25">
        <f t="shared" si="8"/>
        <v>0</v>
      </c>
    </row>
    <row r="131" spans="1:15" s="33" customFormat="1" ht="15">
      <c r="A131" s="593">
        <v>124</v>
      </c>
      <c r="B131" s="44"/>
      <c r="C131" s="53">
        <v>93</v>
      </c>
      <c r="D131" s="46" t="s">
        <v>217</v>
      </c>
      <c r="E131" s="45" t="s">
        <v>70</v>
      </c>
      <c r="F131" s="24"/>
      <c r="G131" s="24">
        <v>1000</v>
      </c>
      <c r="H131" s="47">
        <v>2000</v>
      </c>
      <c r="I131" s="48">
        <f t="shared" si="9"/>
        <v>1000</v>
      </c>
      <c r="J131" s="49"/>
      <c r="K131" s="49"/>
      <c r="L131" s="49">
        <v>1000</v>
      </c>
      <c r="M131" s="49"/>
      <c r="N131" s="50"/>
      <c r="O131" s="33">
        <f t="shared" si="8"/>
        <v>0</v>
      </c>
    </row>
    <row r="132" spans="1:15" s="33" customFormat="1" ht="15">
      <c r="A132" s="593">
        <v>125</v>
      </c>
      <c r="B132" s="44"/>
      <c r="C132" s="53">
        <v>94</v>
      </c>
      <c r="D132" s="46" t="s">
        <v>218</v>
      </c>
      <c r="E132" s="45" t="s">
        <v>70</v>
      </c>
      <c r="F132" s="24">
        <v>3665</v>
      </c>
      <c r="G132" s="24">
        <v>5000</v>
      </c>
      <c r="H132" s="47">
        <v>10491</v>
      </c>
      <c r="I132" s="48">
        <f t="shared" si="9"/>
        <v>5000</v>
      </c>
      <c r="J132" s="49"/>
      <c r="K132" s="49"/>
      <c r="L132" s="49">
        <v>5000</v>
      </c>
      <c r="M132" s="49"/>
      <c r="N132" s="50"/>
      <c r="O132" s="33">
        <f t="shared" si="8"/>
        <v>0</v>
      </c>
    </row>
    <row r="133" spans="1:15" s="33" customFormat="1" ht="15">
      <c r="A133" s="593">
        <v>126</v>
      </c>
      <c r="B133" s="44"/>
      <c r="C133" s="53">
        <v>95</v>
      </c>
      <c r="D133" s="46" t="s">
        <v>219</v>
      </c>
      <c r="E133" s="45" t="s">
        <v>70</v>
      </c>
      <c r="F133" s="24">
        <v>16874</v>
      </c>
      <c r="G133" s="24">
        <v>13000</v>
      </c>
      <c r="H133" s="47">
        <v>25692</v>
      </c>
      <c r="I133" s="48">
        <f t="shared" si="9"/>
        <v>15000</v>
      </c>
      <c r="J133" s="49"/>
      <c r="K133" s="49"/>
      <c r="L133" s="49">
        <v>15000</v>
      </c>
      <c r="M133" s="49"/>
      <c r="N133" s="50"/>
      <c r="O133" s="33">
        <f t="shared" si="8"/>
        <v>0</v>
      </c>
    </row>
    <row r="134" spans="1:15" s="33" customFormat="1" ht="15">
      <c r="A134" s="593">
        <v>127</v>
      </c>
      <c r="B134" s="44"/>
      <c r="C134" s="53">
        <v>96</v>
      </c>
      <c r="D134" s="46" t="s">
        <v>220</v>
      </c>
      <c r="E134" s="45" t="s">
        <v>70</v>
      </c>
      <c r="F134" s="24">
        <v>165247</v>
      </c>
      <c r="G134" s="24">
        <v>180000</v>
      </c>
      <c r="H134" s="47">
        <v>245311</v>
      </c>
      <c r="I134" s="48">
        <f t="shared" si="9"/>
        <v>226000</v>
      </c>
      <c r="J134" s="49"/>
      <c r="K134" s="49"/>
      <c r="L134" s="49">
        <v>226000</v>
      </c>
      <c r="M134" s="49"/>
      <c r="N134" s="50"/>
      <c r="O134" s="33">
        <f t="shared" si="8"/>
        <v>0</v>
      </c>
    </row>
    <row r="135" spans="1:15" s="33" customFormat="1" ht="15">
      <c r="A135" s="593">
        <v>128</v>
      </c>
      <c r="B135" s="44"/>
      <c r="C135" s="53">
        <v>97</v>
      </c>
      <c r="D135" s="46" t="s">
        <v>221</v>
      </c>
      <c r="E135" s="45" t="s">
        <v>71</v>
      </c>
      <c r="F135" s="24">
        <v>5158</v>
      </c>
      <c r="G135" s="24"/>
      <c r="H135" s="47">
        <v>5856</v>
      </c>
      <c r="I135" s="48">
        <f t="shared" si="9"/>
        <v>3828</v>
      </c>
      <c r="J135" s="49"/>
      <c r="K135" s="49"/>
      <c r="L135" s="49">
        <v>3828</v>
      </c>
      <c r="M135" s="49"/>
      <c r="N135" s="50"/>
      <c r="O135" s="33">
        <f t="shared" si="8"/>
        <v>0</v>
      </c>
    </row>
    <row r="136" spans="1:15" s="33" customFormat="1" ht="18" customHeight="1">
      <c r="A136" s="593">
        <v>129</v>
      </c>
      <c r="B136" s="44"/>
      <c r="C136" s="53">
        <v>98</v>
      </c>
      <c r="D136" s="46" t="s">
        <v>222</v>
      </c>
      <c r="E136" s="45" t="s">
        <v>70</v>
      </c>
      <c r="F136" s="75">
        <v>3421</v>
      </c>
      <c r="G136" s="75">
        <v>5000</v>
      </c>
      <c r="H136" s="76">
        <v>5000</v>
      </c>
      <c r="I136" s="48">
        <f t="shared" si="9"/>
        <v>5000</v>
      </c>
      <c r="J136" s="49"/>
      <c r="K136" s="49"/>
      <c r="L136" s="49">
        <v>5000</v>
      </c>
      <c r="M136" s="49"/>
      <c r="N136" s="50"/>
      <c r="O136" s="33">
        <f t="shared" si="8"/>
        <v>0</v>
      </c>
    </row>
    <row r="137" spans="1:15" s="25" customFormat="1" ht="17.25" customHeight="1">
      <c r="A137" s="593">
        <v>130</v>
      </c>
      <c r="B137" s="57"/>
      <c r="C137" s="53">
        <v>99</v>
      </c>
      <c r="D137" s="58" t="s">
        <v>223</v>
      </c>
      <c r="E137" s="53" t="s">
        <v>70</v>
      </c>
      <c r="F137" s="23">
        <v>4167</v>
      </c>
      <c r="G137" s="23">
        <v>6000</v>
      </c>
      <c r="H137" s="59">
        <v>9212</v>
      </c>
      <c r="I137" s="48">
        <f t="shared" si="9"/>
        <v>6000</v>
      </c>
      <c r="J137" s="60"/>
      <c r="K137" s="60"/>
      <c r="L137" s="60">
        <v>6000</v>
      </c>
      <c r="M137" s="60"/>
      <c r="N137" s="61"/>
      <c r="O137" s="33">
        <f t="shared" si="8"/>
        <v>0</v>
      </c>
    </row>
    <row r="138" spans="1:15" s="33" customFormat="1" ht="15">
      <c r="A138" s="593">
        <v>131</v>
      </c>
      <c r="B138" s="57"/>
      <c r="C138" s="53">
        <v>100</v>
      </c>
      <c r="D138" s="62" t="s">
        <v>224</v>
      </c>
      <c r="E138" s="53" t="s">
        <v>70</v>
      </c>
      <c r="F138" s="23">
        <v>334</v>
      </c>
      <c r="G138" s="23">
        <v>2000</v>
      </c>
      <c r="H138" s="59">
        <v>3106</v>
      </c>
      <c r="I138" s="48">
        <f t="shared" si="9"/>
        <v>2000</v>
      </c>
      <c r="J138" s="49"/>
      <c r="K138" s="49"/>
      <c r="L138" s="49">
        <v>2000</v>
      </c>
      <c r="M138" s="49"/>
      <c r="N138" s="50"/>
      <c r="O138" s="33">
        <f t="shared" si="8"/>
        <v>0</v>
      </c>
    </row>
    <row r="139" spans="1:15" s="33" customFormat="1" ht="15">
      <c r="A139" s="593">
        <v>132</v>
      </c>
      <c r="B139" s="57"/>
      <c r="C139" s="53">
        <v>101</v>
      </c>
      <c r="D139" s="77" t="s">
        <v>225</v>
      </c>
      <c r="E139" s="53" t="s">
        <v>70</v>
      </c>
      <c r="F139" s="23">
        <v>29026</v>
      </c>
      <c r="G139" s="23">
        <v>37827</v>
      </c>
      <c r="H139" s="59">
        <v>42223</v>
      </c>
      <c r="I139" s="48">
        <f t="shared" si="9"/>
        <v>38000</v>
      </c>
      <c r="J139" s="49"/>
      <c r="K139" s="49"/>
      <c r="L139" s="49">
        <v>38000</v>
      </c>
      <c r="M139" s="49"/>
      <c r="N139" s="50"/>
      <c r="O139" s="33">
        <f t="shared" si="8"/>
        <v>0</v>
      </c>
    </row>
    <row r="140" spans="1:15" s="33" customFormat="1" ht="15">
      <c r="A140" s="593">
        <v>133</v>
      </c>
      <c r="B140" s="57"/>
      <c r="C140" s="53">
        <v>102</v>
      </c>
      <c r="D140" s="77" t="s">
        <v>51</v>
      </c>
      <c r="E140" s="53" t="s">
        <v>70</v>
      </c>
      <c r="F140" s="23">
        <v>43300</v>
      </c>
      <c r="G140" s="23">
        <v>52802</v>
      </c>
      <c r="H140" s="59">
        <v>55002</v>
      </c>
      <c r="I140" s="48">
        <f t="shared" si="9"/>
        <v>53100</v>
      </c>
      <c r="J140" s="49"/>
      <c r="K140" s="49"/>
      <c r="L140" s="49">
        <v>53100</v>
      </c>
      <c r="M140" s="49"/>
      <c r="N140" s="50"/>
      <c r="O140" s="33">
        <f t="shared" si="8"/>
        <v>0</v>
      </c>
    </row>
    <row r="141" spans="1:15" s="33" customFormat="1" ht="15">
      <c r="A141" s="593">
        <v>134</v>
      </c>
      <c r="B141" s="57"/>
      <c r="C141" s="53">
        <v>103</v>
      </c>
      <c r="D141" s="77" t="s">
        <v>527</v>
      </c>
      <c r="E141" s="53" t="s">
        <v>70</v>
      </c>
      <c r="F141" s="23">
        <v>25541</v>
      </c>
      <c r="G141" s="23">
        <v>18500</v>
      </c>
      <c r="H141" s="59">
        <v>20462</v>
      </c>
      <c r="I141" s="48">
        <f t="shared" si="9"/>
        <v>18500</v>
      </c>
      <c r="J141" s="49"/>
      <c r="K141" s="49"/>
      <c r="L141" s="49">
        <v>18500</v>
      </c>
      <c r="M141" s="49"/>
      <c r="N141" s="50"/>
      <c r="O141" s="33">
        <f t="shared" si="8"/>
        <v>0</v>
      </c>
    </row>
    <row r="142" spans="1:15" s="33" customFormat="1" ht="15">
      <c r="A142" s="593">
        <v>135</v>
      </c>
      <c r="B142" s="78"/>
      <c r="C142" s="53">
        <v>104</v>
      </c>
      <c r="D142" s="62" t="s">
        <v>528</v>
      </c>
      <c r="E142" s="53" t="s">
        <v>71</v>
      </c>
      <c r="F142" s="23">
        <v>1132</v>
      </c>
      <c r="G142" s="23">
        <v>4820</v>
      </c>
      <c r="H142" s="59">
        <v>10065</v>
      </c>
      <c r="I142" s="48">
        <f t="shared" si="9"/>
        <v>3420</v>
      </c>
      <c r="J142" s="49"/>
      <c r="K142" s="49"/>
      <c r="L142" s="49">
        <v>3420</v>
      </c>
      <c r="M142" s="49"/>
      <c r="N142" s="50"/>
      <c r="O142" s="33">
        <f t="shared" si="8"/>
        <v>0</v>
      </c>
    </row>
    <row r="143" spans="1:15" s="33" customFormat="1" ht="15">
      <c r="A143" s="593">
        <v>136</v>
      </c>
      <c r="B143" s="78"/>
      <c r="C143" s="53">
        <v>105</v>
      </c>
      <c r="D143" s="62" t="s">
        <v>226</v>
      </c>
      <c r="E143" s="53" t="s">
        <v>71</v>
      </c>
      <c r="F143" s="23">
        <v>8275</v>
      </c>
      <c r="G143" s="23">
        <v>11000</v>
      </c>
      <c r="H143" s="59">
        <v>9432</v>
      </c>
      <c r="I143" s="48">
        <f t="shared" si="9"/>
        <v>13000</v>
      </c>
      <c r="J143" s="49"/>
      <c r="K143" s="49"/>
      <c r="L143" s="49">
        <v>13000</v>
      </c>
      <c r="M143" s="49"/>
      <c r="N143" s="50"/>
      <c r="O143" s="33">
        <f t="shared" si="8"/>
        <v>0</v>
      </c>
    </row>
    <row r="144" spans="1:15" s="33" customFormat="1" ht="15">
      <c r="A144" s="593">
        <v>137</v>
      </c>
      <c r="B144" s="78"/>
      <c r="C144" s="53">
        <v>106</v>
      </c>
      <c r="D144" s="62" t="s">
        <v>679</v>
      </c>
      <c r="E144" s="53" t="s">
        <v>71</v>
      </c>
      <c r="F144" s="23"/>
      <c r="G144" s="23"/>
      <c r="H144" s="59"/>
      <c r="I144" s="48">
        <f t="shared" si="9"/>
        <v>164200</v>
      </c>
      <c r="J144" s="49"/>
      <c r="K144" s="49"/>
      <c r="L144" s="49">
        <v>164200</v>
      </c>
      <c r="M144" s="49"/>
      <c r="N144" s="50"/>
      <c r="O144" s="33">
        <f t="shared" si="8"/>
        <v>0</v>
      </c>
    </row>
    <row r="145" spans="1:15" s="33" customFormat="1" ht="17.25" customHeight="1">
      <c r="A145" s="593">
        <v>138</v>
      </c>
      <c r="B145" s="78"/>
      <c r="C145" s="53">
        <v>107</v>
      </c>
      <c r="D145" s="62" t="s">
        <v>227</v>
      </c>
      <c r="E145" s="53" t="s">
        <v>71</v>
      </c>
      <c r="F145" s="23">
        <v>2526</v>
      </c>
      <c r="G145" s="23">
        <v>3000</v>
      </c>
      <c r="H145" s="59">
        <v>3000</v>
      </c>
      <c r="I145" s="48">
        <f t="shared" si="9"/>
        <v>3000</v>
      </c>
      <c r="J145" s="49"/>
      <c r="K145" s="49"/>
      <c r="L145" s="49"/>
      <c r="M145" s="49"/>
      <c r="N145" s="50">
        <v>3000</v>
      </c>
      <c r="O145" s="33">
        <f t="shared" si="8"/>
        <v>0</v>
      </c>
    </row>
    <row r="146" spans="1:15" s="33" customFormat="1" ht="17.25" customHeight="1">
      <c r="A146" s="593">
        <v>139</v>
      </c>
      <c r="B146" s="78"/>
      <c r="C146" s="53">
        <v>108</v>
      </c>
      <c r="D146" s="62" t="s">
        <v>680</v>
      </c>
      <c r="E146" s="53" t="s">
        <v>71</v>
      </c>
      <c r="F146" s="23"/>
      <c r="G146" s="23"/>
      <c r="H146" s="59"/>
      <c r="I146" s="48">
        <f t="shared" si="9"/>
        <v>1000</v>
      </c>
      <c r="J146" s="49"/>
      <c r="K146" s="49"/>
      <c r="L146" s="49">
        <v>1000</v>
      </c>
      <c r="M146" s="49"/>
      <c r="N146" s="50"/>
      <c r="O146" s="33">
        <f t="shared" si="8"/>
        <v>0</v>
      </c>
    </row>
    <row r="147" spans="1:15" s="33" customFormat="1" ht="17.25" customHeight="1">
      <c r="A147" s="593">
        <v>140</v>
      </c>
      <c r="B147" s="78"/>
      <c r="C147" s="53">
        <v>109</v>
      </c>
      <c r="D147" s="62" t="s">
        <v>681</v>
      </c>
      <c r="E147" s="53" t="s">
        <v>71</v>
      </c>
      <c r="F147" s="23"/>
      <c r="G147" s="23"/>
      <c r="H147" s="59"/>
      <c r="I147" s="48">
        <f t="shared" si="9"/>
        <v>1000</v>
      </c>
      <c r="J147" s="49"/>
      <c r="K147" s="49"/>
      <c r="L147" s="49">
        <v>1000</v>
      </c>
      <c r="M147" s="49"/>
      <c r="N147" s="50"/>
      <c r="O147" s="33">
        <f aca="true" t="shared" si="10" ref="O147:O201">SUM(J147:N147)-I147</f>
        <v>0</v>
      </c>
    </row>
    <row r="148" spans="1:15" s="33" customFormat="1" ht="17.25" customHeight="1">
      <c r="A148" s="593">
        <v>141</v>
      </c>
      <c r="B148" s="78"/>
      <c r="C148" s="53">
        <v>110</v>
      </c>
      <c r="D148" s="62" t="s">
        <v>682</v>
      </c>
      <c r="E148" s="53" t="s">
        <v>71</v>
      </c>
      <c r="F148" s="23"/>
      <c r="G148" s="23"/>
      <c r="H148" s="59"/>
      <c r="I148" s="48">
        <f t="shared" si="9"/>
        <v>3000</v>
      </c>
      <c r="J148" s="49"/>
      <c r="K148" s="49"/>
      <c r="L148" s="49">
        <v>3000</v>
      </c>
      <c r="M148" s="49"/>
      <c r="N148" s="50"/>
      <c r="O148" s="33">
        <f t="shared" si="10"/>
        <v>0</v>
      </c>
    </row>
    <row r="149" spans="1:15" s="25" customFormat="1" ht="25.5" customHeight="1">
      <c r="A149" s="593">
        <v>142</v>
      </c>
      <c r="B149" s="57"/>
      <c r="C149" s="53">
        <v>111</v>
      </c>
      <c r="D149" s="58" t="s">
        <v>228</v>
      </c>
      <c r="E149" s="53" t="s">
        <v>70</v>
      </c>
      <c r="F149" s="23">
        <f>SUM(F150:F154)</f>
        <v>3250</v>
      </c>
      <c r="G149" s="23">
        <f aca="true" t="shared" si="11" ref="G149:N149">SUM(G150:G154)</f>
        <v>3250</v>
      </c>
      <c r="H149" s="59">
        <f t="shared" si="11"/>
        <v>3250</v>
      </c>
      <c r="I149" s="632">
        <f t="shared" si="9"/>
        <v>3250</v>
      </c>
      <c r="J149" s="60">
        <f t="shared" si="11"/>
        <v>0</v>
      </c>
      <c r="K149" s="60">
        <f t="shared" si="11"/>
        <v>0</v>
      </c>
      <c r="L149" s="60">
        <f t="shared" si="11"/>
        <v>0</v>
      </c>
      <c r="M149" s="60">
        <f t="shared" si="11"/>
        <v>0</v>
      </c>
      <c r="N149" s="61">
        <f t="shared" si="11"/>
        <v>3250</v>
      </c>
      <c r="O149" s="33">
        <f t="shared" si="10"/>
        <v>0</v>
      </c>
    </row>
    <row r="150" spans="1:15" s="69" customFormat="1" ht="15">
      <c r="A150" s="593">
        <v>143</v>
      </c>
      <c r="B150" s="63"/>
      <c r="C150" s="71"/>
      <c r="D150" s="56" t="s">
        <v>229</v>
      </c>
      <c r="E150" s="71"/>
      <c r="F150" s="73">
        <v>650</v>
      </c>
      <c r="G150" s="73">
        <v>650</v>
      </c>
      <c r="H150" s="74">
        <v>650</v>
      </c>
      <c r="I150" s="757">
        <f t="shared" si="9"/>
        <v>650</v>
      </c>
      <c r="J150" s="67"/>
      <c r="K150" s="67"/>
      <c r="L150" s="67"/>
      <c r="M150" s="67"/>
      <c r="N150" s="68">
        <v>650</v>
      </c>
      <c r="O150" s="33">
        <f t="shared" si="10"/>
        <v>0</v>
      </c>
    </row>
    <row r="151" spans="1:15" s="69" customFormat="1" ht="15">
      <c r="A151" s="593">
        <v>144</v>
      </c>
      <c r="B151" s="63"/>
      <c r="C151" s="71"/>
      <c r="D151" s="79" t="s">
        <v>230</v>
      </c>
      <c r="E151" s="71"/>
      <c r="F151" s="73">
        <v>650</v>
      </c>
      <c r="G151" s="73">
        <v>650</v>
      </c>
      <c r="H151" s="74">
        <v>650</v>
      </c>
      <c r="I151" s="757">
        <f t="shared" si="9"/>
        <v>650</v>
      </c>
      <c r="J151" s="67"/>
      <c r="K151" s="67"/>
      <c r="L151" s="67"/>
      <c r="M151" s="67"/>
      <c r="N151" s="68">
        <v>650</v>
      </c>
      <c r="O151" s="33">
        <f t="shared" si="10"/>
        <v>0</v>
      </c>
    </row>
    <row r="152" spans="1:15" s="69" customFormat="1" ht="15">
      <c r="A152" s="593">
        <v>145</v>
      </c>
      <c r="B152" s="63"/>
      <c r="C152" s="71"/>
      <c r="D152" s="79" t="s">
        <v>231</v>
      </c>
      <c r="E152" s="71"/>
      <c r="F152" s="73">
        <v>650</v>
      </c>
      <c r="G152" s="73">
        <v>650</v>
      </c>
      <c r="H152" s="74">
        <v>650</v>
      </c>
      <c r="I152" s="757">
        <f t="shared" si="9"/>
        <v>650</v>
      </c>
      <c r="J152" s="67"/>
      <c r="K152" s="67"/>
      <c r="L152" s="67"/>
      <c r="M152" s="67"/>
      <c r="N152" s="68">
        <v>650</v>
      </c>
      <c r="O152" s="33">
        <f t="shared" si="10"/>
        <v>0</v>
      </c>
    </row>
    <row r="153" spans="1:15" s="69" customFormat="1" ht="15">
      <c r="A153" s="593">
        <v>146</v>
      </c>
      <c r="B153" s="63"/>
      <c r="C153" s="71"/>
      <c r="D153" s="79" t="s">
        <v>232</v>
      </c>
      <c r="E153" s="71"/>
      <c r="F153" s="73">
        <v>650</v>
      </c>
      <c r="G153" s="73">
        <v>650</v>
      </c>
      <c r="H153" s="74">
        <v>650</v>
      </c>
      <c r="I153" s="757">
        <f>SUM(J153:N153)</f>
        <v>650</v>
      </c>
      <c r="J153" s="67"/>
      <c r="K153" s="67"/>
      <c r="L153" s="67"/>
      <c r="M153" s="67"/>
      <c r="N153" s="68">
        <v>650</v>
      </c>
      <c r="O153" s="33">
        <f t="shared" si="10"/>
        <v>0</v>
      </c>
    </row>
    <row r="154" spans="1:15" s="69" customFormat="1" ht="15">
      <c r="A154" s="593">
        <v>147</v>
      </c>
      <c r="B154" s="63"/>
      <c r="C154" s="71"/>
      <c r="D154" s="79" t="s">
        <v>233</v>
      </c>
      <c r="E154" s="71"/>
      <c r="F154" s="73">
        <v>650</v>
      </c>
      <c r="G154" s="73">
        <v>650</v>
      </c>
      <c r="H154" s="74">
        <v>650</v>
      </c>
      <c r="I154" s="757">
        <f>SUM(J154:N154)</f>
        <v>650</v>
      </c>
      <c r="J154" s="67"/>
      <c r="K154" s="67"/>
      <c r="L154" s="67"/>
      <c r="M154" s="67"/>
      <c r="N154" s="68">
        <v>650</v>
      </c>
      <c r="O154" s="33">
        <f t="shared" si="10"/>
        <v>0</v>
      </c>
    </row>
    <row r="155" spans="1:15" s="25" customFormat="1" ht="25.5" customHeight="1">
      <c r="A155" s="593">
        <v>148</v>
      </c>
      <c r="B155" s="57"/>
      <c r="C155" s="53">
        <v>112</v>
      </c>
      <c r="D155" s="58" t="s">
        <v>245</v>
      </c>
      <c r="E155" s="53" t="s">
        <v>70</v>
      </c>
      <c r="F155" s="23">
        <v>5398</v>
      </c>
      <c r="G155" s="23"/>
      <c r="H155" s="59">
        <v>3500</v>
      </c>
      <c r="I155" s="632">
        <f aca="true" t="shared" si="12" ref="I155:I229">SUM(J155:N155)</f>
        <v>0</v>
      </c>
      <c r="J155" s="60"/>
      <c r="K155" s="60"/>
      <c r="L155" s="60"/>
      <c r="M155" s="60"/>
      <c r="N155" s="61"/>
      <c r="O155" s="33">
        <f t="shared" si="10"/>
        <v>0</v>
      </c>
    </row>
    <row r="156" spans="1:15" s="33" customFormat="1" ht="15">
      <c r="A156" s="593">
        <v>149</v>
      </c>
      <c r="B156" s="44"/>
      <c r="C156" s="53">
        <v>113</v>
      </c>
      <c r="D156" s="58" t="s">
        <v>578</v>
      </c>
      <c r="E156" s="53" t="s">
        <v>71</v>
      </c>
      <c r="F156" s="24"/>
      <c r="G156" s="24"/>
      <c r="H156" s="47">
        <v>1000</v>
      </c>
      <c r="I156" s="48">
        <f t="shared" si="12"/>
        <v>0</v>
      </c>
      <c r="J156" s="49"/>
      <c r="K156" s="49"/>
      <c r="L156" s="49"/>
      <c r="M156" s="49"/>
      <c r="N156" s="50"/>
      <c r="O156" s="33">
        <f t="shared" si="10"/>
        <v>0</v>
      </c>
    </row>
    <row r="157" spans="1:15" s="33" customFormat="1" ht="15">
      <c r="A157" s="593">
        <v>150</v>
      </c>
      <c r="B157" s="44"/>
      <c r="C157" s="53">
        <v>114</v>
      </c>
      <c r="D157" s="58" t="s">
        <v>579</v>
      </c>
      <c r="E157" s="53" t="s">
        <v>71</v>
      </c>
      <c r="F157" s="24"/>
      <c r="G157" s="24"/>
      <c r="H157" s="47">
        <v>50</v>
      </c>
      <c r="I157" s="48">
        <f t="shared" si="12"/>
        <v>0</v>
      </c>
      <c r="J157" s="49"/>
      <c r="K157" s="49"/>
      <c r="L157" s="49"/>
      <c r="M157" s="49"/>
      <c r="N157" s="50"/>
      <c r="O157" s="33">
        <f t="shared" si="10"/>
        <v>0</v>
      </c>
    </row>
    <row r="158" spans="1:15" s="33" customFormat="1" ht="15">
      <c r="A158" s="593">
        <v>151</v>
      </c>
      <c r="B158" s="44"/>
      <c r="C158" s="53">
        <v>115</v>
      </c>
      <c r="D158" s="58" t="s">
        <v>243</v>
      </c>
      <c r="E158" s="53" t="s">
        <v>71</v>
      </c>
      <c r="F158" s="24">
        <v>61</v>
      </c>
      <c r="G158" s="24"/>
      <c r="H158" s="47">
        <v>100</v>
      </c>
      <c r="I158" s="48">
        <f t="shared" si="12"/>
        <v>0</v>
      </c>
      <c r="J158" s="49"/>
      <c r="K158" s="49"/>
      <c r="L158" s="49"/>
      <c r="M158" s="49"/>
      <c r="N158" s="50"/>
      <c r="O158" s="33">
        <f t="shared" si="10"/>
        <v>0</v>
      </c>
    </row>
    <row r="159" spans="1:15" s="33" customFormat="1" ht="15">
      <c r="A159" s="593">
        <v>152</v>
      </c>
      <c r="B159" s="44"/>
      <c r="C159" s="53">
        <v>116</v>
      </c>
      <c r="D159" s="58" t="s">
        <v>244</v>
      </c>
      <c r="E159" s="53" t="s">
        <v>71</v>
      </c>
      <c r="F159" s="24">
        <v>11383</v>
      </c>
      <c r="G159" s="24"/>
      <c r="H159" s="47">
        <v>8013</v>
      </c>
      <c r="I159" s="48">
        <f t="shared" si="12"/>
        <v>0</v>
      </c>
      <c r="J159" s="49"/>
      <c r="K159" s="49"/>
      <c r="L159" s="49"/>
      <c r="M159" s="49"/>
      <c r="N159" s="50"/>
      <c r="O159" s="33">
        <f t="shared" si="10"/>
        <v>0</v>
      </c>
    </row>
    <row r="160" spans="1:15" s="33" customFormat="1" ht="15">
      <c r="A160" s="593">
        <v>153</v>
      </c>
      <c r="B160" s="44"/>
      <c r="C160" s="53">
        <v>117</v>
      </c>
      <c r="D160" s="58" t="s">
        <v>580</v>
      </c>
      <c r="E160" s="53" t="s">
        <v>71</v>
      </c>
      <c r="F160" s="24"/>
      <c r="G160" s="24"/>
      <c r="H160" s="47">
        <v>20000</v>
      </c>
      <c r="I160" s="48">
        <f t="shared" si="12"/>
        <v>0</v>
      </c>
      <c r="J160" s="49"/>
      <c r="K160" s="49"/>
      <c r="L160" s="49"/>
      <c r="M160" s="49"/>
      <c r="N160" s="50"/>
      <c r="O160" s="33">
        <f t="shared" si="10"/>
        <v>0</v>
      </c>
    </row>
    <row r="161" spans="1:15" s="33" customFormat="1" ht="15">
      <c r="A161" s="593">
        <v>154</v>
      </c>
      <c r="B161" s="44"/>
      <c r="C161" s="53">
        <v>118</v>
      </c>
      <c r="D161" s="58" t="s">
        <v>107</v>
      </c>
      <c r="E161" s="53" t="s">
        <v>71</v>
      </c>
      <c r="F161" s="24"/>
      <c r="G161" s="24"/>
      <c r="H161" s="47">
        <v>2000</v>
      </c>
      <c r="I161" s="48">
        <f t="shared" si="12"/>
        <v>0</v>
      </c>
      <c r="J161" s="49"/>
      <c r="K161" s="49"/>
      <c r="L161" s="49"/>
      <c r="M161" s="49"/>
      <c r="N161" s="50"/>
      <c r="O161" s="33">
        <f t="shared" si="10"/>
        <v>0</v>
      </c>
    </row>
    <row r="162" spans="1:15" s="33" customFormat="1" ht="15">
      <c r="A162" s="593">
        <v>155</v>
      </c>
      <c r="B162" s="44"/>
      <c r="C162" s="53">
        <v>119</v>
      </c>
      <c r="D162" s="58" t="s">
        <v>695</v>
      </c>
      <c r="E162" s="45" t="s">
        <v>71</v>
      </c>
      <c r="F162" s="24"/>
      <c r="G162" s="24"/>
      <c r="H162" s="47">
        <v>31731</v>
      </c>
      <c r="I162" s="48">
        <f t="shared" si="12"/>
        <v>0</v>
      </c>
      <c r="J162" s="49"/>
      <c r="K162" s="49"/>
      <c r="L162" s="49"/>
      <c r="M162" s="49"/>
      <c r="N162" s="50"/>
      <c r="O162" s="33">
        <f t="shared" si="10"/>
        <v>0</v>
      </c>
    </row>
    <row r="163" spans="1:15" s="33" customFormat="1" ht="15">
      <c r="A163" s="593">
        <v>156</v>
      </c>
      <c r="B163" s="44"/>
      <c r="C163" s="53">
        <v>120</v>
      </c>
      <c r="D163" s="58" t="s">
        <v>581</v>
      </c>
      <c r="E163" s="53" t="s">
        <v>71</v>
      </c>
      <c r="F163" s="24"/>
      <c r="G163" s="24"/>
      <c r="H163" s="47">
        <v>1406</v>
      </c>
      <c r="I163" s="48">
        <f t="shared" si="12"/>
        <v>0</v>
      </c>
      <c r="J163" s="49"/>
      <c r="K163" s="49"/>
      <c r="L163" s="49"/>
      <c r="M163" s="49"/>
      <c r="N163" s="50"/>
      <c r="O163" s="33">
        <f t="shared" si="10"/>
        <v>0</v>
      </c>
    </row>
    <row r="164" spans="1:15" s="33" customFormat="1" ht="15">
      <c r="A164" s="593">
        <v>157</v>
      </c>
      <c r="B164" s="44"/>
      <c r="C164" s="53">
        <v>121</v>
      </c>
      <c r="D164" s="46" t="s">
        <v>685</v>
      </c>
      <c r="E164" s="761" t="s">
        <v>71</v>
      </c>
      <c r="F164" s="24"/>
      <c r="G164" s="24"/>
      <c r="H164" s="47">
        <v>128</v>
      </c>
      <c r="I164" s="48">
        <f aca="true" t="shared" si="13" ref="I164:I175">SUM(J164:N164)</f>
        <v>0</v>
      </c>
      <c r="J164" s="49"/>
      <c r="K164" s="49"/>
      <c r="L164" s="49"/>
      <c r="M164" s="49"/>
      <c r="N164" s="50"/>
      <c r="O164" s="33">
        <f t="shared" si="10"/>
        <v>0</v>
      </c>
    </row>
    <row r="165" spans="1:15" s="33" customFormat="1" ht="15">
      <c r="A165" s="593">
        <v>158</v>
      </c>
      <c r="B165" s="44"/>
      <c r="C165" s="53">
        <v>122</v>
      </c>
      <c r="D165" s="46" t="s">
        <v>136</v>
      </c>
      <c r="E165" s="761" t="s">
        <v>70</v>
      </c>
      <c r="F165" s="24">
        <v>5070</v>
      </c>
      <c r="G165" s="24">
        <v>500</v>
      </c>
      <c r="H165" s="47">
        <v>2890</v>
      </c>
      <c r="I165" s="48">
        <f t="shared" si="13"/>
        <v>0</v>
      </c>
      <c r="J165" s="49"/>
      <c r="K165" s="49"/>
      <c r="L165" s="49"/>
      <c r="M165" s="49"/>
      <c r="N165" s="50"/>
      <c r="O165" s="33">
        <f t="shared" si="10"/>
        <v>0</v>
      </c>
    </row>
    <row r="166" spans="1:15" s="33" customFormat="1" ht="15">
      <c r="A166" s="593">
        <v>159</v>
      </c>
      <c r="B166" s="44"/>
      <c r="C166" s="53">
        <v>123</v>
      </c>
      <c r="D166" s="46" t="s">
        <v>147</v>
      </c>
      <c r="E166" s="761" t="s">
        <v>71</v>
      </c>
      <c r="F166" s="24">
        <v>652</v>
      </c>
      <c r="G166" s="24">
        <v>1000</v>
      </c>
      <c r="H166" s="47">
        <v>1912</v>
      </c>
      <c r="I166" s="48">
        <f t="shared" si="13"/>
        <v>0</v>
      </c>
      <c r="J166" s="49"/>
      <c r="K166" s="49"/>
      <c r="L166" s="49"/>
      <c r="M166" s="49"/>
      <c r="N166" s="50"/>
      <c r="O166" s="33">
        <f t="shared" si="10"/>
        <v>0</v>
      </c>
    </row>
    <row r="167" spans="1:15" s="33" customFormat="1" ht="15">
      <c r="A167" s="593">
        <v>160</v>
      </c>
      <c r="B167" s="44"/>
      <c r="C167" s="53">
        <v>124</v>
      </c>
      <c r="D167" s="46" t="s">
        <v>575</v>
      </c>
      <c r="E167" s="761" t="s">
        <v>71</v>
      </c>
      <c r="F167" s="24"/>
      <c r="G167" s="24"/>
      <c r="H167" s="47">
        <v>2000</v>
      </c>
      <c r="I167" s="48">
        <f t="shared" si="13"/>
        <v>0</v>
      </c>
      <c r="J167" s="49"/>
      <c r="K167" s="49"/>
      <c r="L167" s="49"/>
      <c r="M167" s="49"/>
      <c r="N167" s="50"/>
      <c r="O167" s="33">
        <f t="shared" si="10"/>
        <v>0</v>
      </c>
    </row>
    <row r="168" spans="1:15" s="33" customFormat="1" ht="15">
      <c r="A168" s="593">
        <v>161</v>
      </c>
      <c r="B168" s="44"/>
      <c r="C168" s="53">
        <v>125</v>
      </c>
      <c r="D168" s="46" t="s">
        <v>150</v>
      </c>
      <c r="E168" s="761" t="s">
        <v>71</v>
      </c>
      <c r="F168" s="24"/>
      <c r="G168" s="24">
        <v>1000</v>
      </c>
      <c r="H168" s="47">
        <v>500</v>
      </c>
      <c r="I168" s="48">
        <f t="shared" si="13"/>
        <v>0</v>
      </c>
      <c r="J168" s="49"/>
      <c r="K168" s="49"/>
      <c r="L168" s="49"/>
      <c r="M168" s="49"/>
      <c r="N168" s="50"/>
      <c r="O168" s="33">
        <f t="shared" si="10"/>
        <v>0</v>
      </c>
    </row>
    <row r="169" spans="1:15" s="33" customFormat="1" ht="15">
      <c r="A169" s="593">
        <v>162</v>
      </c>
      <c r="B169" s="44"/>
      <c r="C169" s="53">
        <v>126</v>
      </c>
      <c r="D169" s="46" t="s">
        <v>159</v>
      </c>
      <c r="E169" s="761" t="s">
        <v>71</v>
      </c>
      <c r="F169" s="24">
        <v>1500</v>
      </c>
      <c r="G169" s="24">
        <v>5000</v>
      </c>
      <c r="H169" s="47"/>
      <c r="I169" s="48">
        <f t="shared" si="13"/>
        <v>0</v>
      </c>
      <c r="J169" s="49"/>
      <c r="K169" s="49"/>
      <c r="L169" s="49"/>
      <c r="M169" s="49"/>
      <c r="N169" s="50"/>
      <c r="O169" s="33">
        <f t="shared" si="10"/>
        <v>0</v>
      </c>
    </row>
    <row r="170" spans="1:15" s="33" customFormat="1" ht="15">
      <c r="A170" s="593">
        <v>163</v>
      </c>
      <c r="B170" s="44"/>
      <c r="C170" s="53">
        <v>127</v>
      </c>
      <c r="D170" s="46" t="s">
        <v>162</v>
      </c>
      <c r="E170" s="761" t="s">
        <v>71</v>
      </c>
      <c r="F170" s="24"/>
      <c r="G170" s="24">
        <v>2000</v>
      </c>
      <c r="H170" s="47">
        <v>1982</v>
      </c>
      <c r="I170" s="48">
        <f t="shared" si="13"/>
        <v>0</v>
      </c>
      <c r="J170" s="49"/>
      <c r="K170" s="49"/>
      <c r="L170" s="49"/>
      <c r="M170" s="49"/>
      <c r="N170" s="50"/>
      <c r="O170" s="33">
        <f t="shared" si="10"/>
        <v>0</v>
      </c>
    </row>
    <row r="171" spans="1:15" s="33" customFormat="1" ht="15">
      <c r="A171" s="593">
        <v>164</v>
      </c>
      <c r="B171" s="44"/>
      <c r="C171" s="53">
        <v>128</v>
      </c>
      <c r="D171" s="46" t="s">
        <v>193</v>
      </c>
      <c r="E171" s="761" t="s">
        <v>71</v>
      </c>
      <c r="F171" s="24">
        <v>18241</v>
      </c>
      <c r="G171" s="24"/>
      <c r="H171" s="47">
        <v>84170</v>
      </c>
      <c r="I171" s="48">
        <f t="shared" si="13"/>
        <v>0</v>
      </c>
      <c r="J171" s="49"/>
      <c r="K171" s="49"/>
      <c r="L171" s="49"/>
      <c r="M171" s="49"/>
      <c r="N171" s="50"/>
      <c r="O171" s="33">
        <f t="shared" si="10"/>
        <v>0</v>
      </c>
    </row>
    <row r="172" spans="1:15" s="33" customFormat="1" ht="15">
      <c r="A172" s="593">
        <v>165</v>
      </c>
      <c r="B172" s="44"/>
      <c r="C172" s="53">
        <v>129</v>
      </c>
      <c r="D172" s="46" t="s">
        <v>24</v>
      </c>
      <c r="E172" s="761" t="s">
        <v>70</v>
      </c>
      <c r="F172" s="24"/>
      <c r="G172" s="24">
        <v>60000</v>
      </c>
      <c r="H172" s="47">
        <v>110000</v>
      </c>
      <c r="I172" s="48">
        <f t="shared" si="13"/>
        <v>0</v>
      </c>
      <c r="J172" s="49"/>
      <c r="K172" s="49"/>
      <c r="L172" s="49"/>
      <c r="M172" s="49"/>
      <c r="N172" s="50"/>
      <c r="O172" s="33">
        <f t="shared" si="10"/>
        <v>0</v>
      </c>
    </row>
    <row r="173" spans="1:15" s="33" customFormat="1" ht="15">
      <c r="A173" s="593">
        <v>166</v>
      </c>
      <c r="B173" s="44"/>
      <c r="C173" s="53">
        <v>130</v>
      </c>
      <c r="D173" s="46" t="s">
        <v>203</v>
      </c>
      <c r="E173" s="761" t="s">
        <v>71</v>
      </c>
      <c r="F173" s="24"/>
      <c r="G173" s="24">
        <v>5000</v>
      </c>
      <c r="H173" s="47"/>
      <c r="I173" s="48">
        <f t="shared" si="13"/>
        <v>0</v>
      </c>
      <c r="J173" s="49"/>
      <c r="K173" s="49"/>
      <c r="L173" s="49"/>
      <c r="M173" s="49"/>
      <c r="N173" s="50"/>
      <c r="O173" s="33">
        <f t="shared" si="10"/>
        <v>0</v>
      </c>
    </row>
    <row r="174" spans="1:15" s="33" customFormat="1" ht="15">
      <c r="A174" s="593">
        <v>167</v>
      </c>
      <c r="B174" s="44"/>
      <c r="C174" s="53">
        <v>131</v>
      </c>
      <c r="D174" s="46" t="s">
        <v>209</v>
      </c>
      <c r="E174" s="761" t="s">
        <v>71</v>
      </c>
      <c r="F174" s="24"/>
      <c r="G174" s="24"/>
      <c r="H174" s="47">
        <v>1500</v>
      </c>
      <c r="I174" s="48">
        <f t="shared" si="13"/>
        <v>0</v>
      </c>
      <c r="J174" s="49"/>
      <c r="K174" s="49"/>
      <c r="L174" s="49"/>
      <c r="M174" s="49"/>
      <c r="N174" s="50"/>
      <c r="O174" s="33">
        <f t="shared" si="10"/>
        <v>0</v>
      </c>
    </row>
    <row r="175" spans="1:15" s="33" customFormat="1" ht="15">
      <c r="A175" s="593">
        <v>168</v>
      </c>
      <c r="B175" s="44"/>
      <c r="C175" s="53">
        <v>132</v>
      </c>
      <c r="D175" s="46" t="s">
        <v>520</v>
      </c>
      <c r="E175" s="761" t="s">
        <v>70</v>
      </c>
      <c r="F175" s="24">
        <v>910</v>
      </c>
      <c r="G175" s="24">
        <v>2000</v>
      </c>
      <c r="H175" s="47">
        <v>2090</v>
      </c>
      <c r="I175" s="48">
        <f t="shared" si="13"/>
        <v>0</v>
      </c>
      <c r="J175" s="49"/>
      <c r="K175" s="49"/>
      <c r="L175" s="49"/>
      <c r="M175" s="49"/>
      <c r="N175" s="50"/>
      <c r="O175" s="33">
        <f t="shared" si="10"/>
        <v>0</v>
      </c>
    </row>
    <row r="176" spans="1:15" s="33" customFormat="1" ht="30.75">
      <c r="A176" s="593">
        <v>169</v>
      </c>
      <c r="B176" s="44"/>
      <c r="C176" s="45">
        <v>133</v>
      </c>
      <c r="D176" s="46" t="s">
        <v>584</v>
      </c>
      <c r="E176" s="45" t="s">
        <v>71</v>
      </c>
      <c r="F176" s="24">
        <v>8259</v>
      </c>
      <c r="G176" s="24"/>
      <c r="H176" s="47">
        <v>1413</v>
      </c>
      <c r="I176" s="48">
        <f t="shared" si="12"/>
        <v>0</v>
      </c>
      <c r="J176" s="49"/>
      <c r="K176" s="49"/>
      <c r="L176" s="49"/>
      <c r="M176" s="49"/>
      <c r="N176" s="50"/>
      <c r="O176" s="33">
        <f t="shared" si="10"/>
        <v>0</v>
      </c>
    </row>
    <row r="177" spans="1:15" s="33" customFormat="1" ht="30.75">
      <c r="A177" s="593">
        <v>170</v>
      </c>
      <c r="B177" s="44"/>
      <c r="C177" s="45">
        <v>134</v>
      </c>
      <c r="D177" s="46" t="s">
        <v>99</v>
      </c>
      <c r="E177" s="45" t="s">
        <v>71</v>
      </c>
      <c r="F177" s="24">
        <v>124341</v>
      </c>
      <c r="G177" s="24"/>
      <c r="H177" s="47">
        <v>55256</v>
      </c>
      <c r="I177" s="48">
        <f t="shared" si="12"/>
        <v>0</v>
      </c>
      <c r="J177" s="49"/>
      <c r="K177" s="49"/>
      <c r="L177" s="49"/>
      <c r="M177" s="49"/>
      <c r="N177" s="50"/>
      <c r="O177" s="33">
        <f t="shared" si="10"/>
        <v>0</v>
      </c>
    </row>
    <row r="178" spans="1:15" s="33" customFormat="1" ht="15">
      <c r="A178" s="593">
        <v>171</v>
      </c>
      <c r="B178" s="44"/>
      <c r="C178" s="53">
        <v>135</v>
      </c>
      <c r="D178" s="46" t="s">
        <v>234</v>
      </c>
      <c r="E178" s="45" t="s">
        <v>71</v>
      </c>
      <c r="F178" s="24">
        <v>286</v>
      </c>
      <c r="G178" s="24">
        <v>1582</v>
      </c>
      <c r="H178" s="47">
        <v>40</v>
      </c>
      <c r="I178" s="48">
        <f t="shared" si="12"/>
        <v>0</v>
      </c>
      <c r="J178" s="49"/>
      <c r="K178" s="49"/>
      <c r="L178" s="49"/>
      <c r="M178" s="49"/>
      <c r="N178" s="50"/>
      <c r="O178" s="33">
        <f t="shared" si="10"/>
        <v>0</v>
      </c>
    </row>
    <row r="179" spans="1:15" s="33" customFormat="1" ht="15">
      <c r="A179" s="593">
        <v>172</v>
      </c>
      <c r="B179" s="44"/>
      <c r="C179" s="53">
        <v>136</v>
      </c>
      <c r="D179" s="46" t="s">
        <v>235</v>
      </c>
      <c r="E179" s="45" t="s">
        <v>71</v>
      </c>
      <c r="F179" s="24"/>
      <c r="G179" s="24"/>
      <c r="H179" s="47">
        <v>39791</v>
      </c>
      <c r="I179" s="48">
        <f t="shared" si="12"/>
        <v>0</v>
      </c>
      <c r="J179" s="49"/>
      <c r="K179" s="49"/>
      <c r="L179" s="49"/>
      <c r="M179" s="49"/>
      <c r="N179" s="50"/>
      <c r="O179" s="33">
        <f t="shared" si="10"/>
        <v>0</v>
      </c>
    </row>
    <row r="180" spans="1:15" s="33" customFormat="1" ht="30.75">
      <c r="A180" s="593">
        <v>173</v>
      </c>
      <c r="B180" s="44"/>
      <c r="C180" s="45">
        <v>137</v>
      </c>
      <c r="D180" s="46" t="s">
        <v>236</v>
      </c>
      <c r="E180" s="45" t="s">
        <v>71</v>
      </c>
      <c r="F180" s="24">
        <v>7269</v>
      </c>
      <c r="G180" s="24"/>
      <c r="H180" s="47">
        <v>8741</v>
      </c>
      <c r="I180" s="48">
        <f t="shared" si="12"/>
        <v>0</v>
      </c>
      <c r="J180" s="49"/>
      <c r="K180" s="49"/>
      <c r="L180" s="49"/>
      <c r="M180" s="49"/>
      <c r="N180" s="50"/>
      <c r="O180" s="33">
        <f t="shared" si="10"/>
        <v>0</v>
      </c>
    </row>
    <row r="181" spans="1:15" s="33" customFormat="1" ht="15">
      <c r="A181" s="593">
        <v>174</v>
      </c>
      <c r="B181" s="44"/>
      <c r="C181" s="53">
        <v>138</v>
      </c>
      <c r="D181" s="46" t="s">
        <v>529</v>
      </c>
      <c r="E181" s="45" t="s">
        <v>71</v>
      </c>
      <c r="F181" s="24"/>
      <c r="G181" s="24">
        <v>1989</v>
      </c>
      <c r="H181" s="47">
        <v>918</v>
      </c>
      <c r="I181" s="48">
        <f t="shared" si="12"/>
        <v>0</v>
      </c>
      <c r="J181" s="49"/>
      <c r="K181" s="49"/>
      <c r="L181" s="49"/>
      <c r="M181" s="49"/>
      <c r="N181" s="50"/>
      <c r="O181" s="33">
        <f t="shared" si="10"/>
        <v>0</v>
      </c>
    </row>
    <row r="182" spans="1:15" s="33" customFormat="1" ht="15">
      <c r="A182" s="593">
        <v>175</v>
      </c>
      <c r="B182" s="44"/>
      <c r="C182" s="53">
        <v>139</v>
      </c>
      <c r="D182" s="46" t="s">
        <v>237</v>
      </c>
      <c r="E182" s="45" t="s">
        <v>71</v>
      </c>
      <c r="F182" s="24"/>
      <c r="G182" s="24">
        <v>3163</v>
      </c>
      <c r="H182" s="47"/>
      <c r="I182" s="48">
        <f t="shared" si="12"/>
        <v>0</v>
      </c>
      <c r="J182" s="49"/>
      <c r="K182" s="49"/>
      <c r="L182" s="49"/>
      <c r="M182" s="49"/>
      <c r="N182" s="50"/>
      <c r="O182" s="33">
        <f t="shared" si="10"/>
        <v>0</v>
      </c>
    </row>
    <row r="183" spans="1:15" s="33" customFormat="1" ht="15">
      <c r="A183" s="593">
        <v>176</v>
      </c>
      <c r="B183" s="44"/>
      <c r="C183" s="53">
        <v>140</v>
      </c>
      <c r="D183" s="46" t="s">
        <v>238</v>
      </c>
      <c r="E183" s="45" t="s">
        <v>71</v>
      </c>
      <c r="F183" s="24"/>
      <c r="G183" s="24">
        <v>994</v>
      </c>
      <c r="H183" s="47">
        <v>17213</v>
      </c>
      <c r="I183" s="48">
        <f t="shared" si="12"/>
        <v>0</v>
      </c>
      <c r="J183" s="49"/>
      <c r="K183" s="49"/>
      <c r="L183" s="49"/>
      <c r="M183" s="49"/>
      <c r="N183" s="50"/>
      <c r="O183" s="33">
        <f t="shared" si="10"/>
        <v>0</v>
      </c>
    </row>
    <row r="184" spans="1:15" s="33" customFormat="1" ht="15">
      <c r="A184" s="593">
        <v>177</v>
      </c>
      <c r="B184" s="44"/>
      <c r="C184" s="53">
        <v>141</v>
      </c>
      <c r="D184" s="46" t="s">
        <v>239</v>
      </c>
      <c r="E184" s="45" t="s">
        <v>71</v>
      </c>
      <c r="F184" s="24"/>
      <c r="G184" s="24">
        <v>16225</v>
      </c>
      <c r="H184" s="47">
        <v>16968</v>
      </c>
      <c r="I184" s="48">
        <f t="shared" si="12"/>
        <v>0</v>
      </c>
      <c r="J184" s="49"/>
      <c r="K184" s="49"/>
      <c r="L184" s="49"/>
      <c r="M184" s="49"/>
      <c r="N184" s="50"/>
      <c r="O184" s="33">
        <f t="shared" si="10"/>
        <v>0</v>
      </c>
    </row>
    <row r="185" spans="1:15" s="33" customFormat="1" ht="15">
      <c r="A185" s="593">
        <v>178</v>
      </c>
      <c r="B185" s="44"/>
      <c r="C185" s="53">
        <v>142</v>
      </c>
      <c r="D185" s="46" t="s">
        <v>100</v>
      </c>
      <c r="E185" s="45" t="s">
        <v>71</v>
      </c>
      <c r="F185" s="24">
        <v>33687</v>
      </c>
      <c r="G185" s="24"/>
      <c r="H185" s="47">
        <v>1207</v>
      </c>
      <c r="I185" s="48">
        <f t="shared" si="12"/>
        <v>0</v>
      </c>
      <c r="J185" s="49"/>
      <c r="K185" s="49"/>
      <c r="L185" s="49"/>
      <c r="M185" s="49"/>
      <c r="N185" s="50"/>
      <c r="O185" s="33">
        <f t="shared" si="10"/>
        <v>0</v>
      </c>
    </row>
    <row r="186" spans="1:15" s="33" customFormat="1" ht="15">
      <c r="A186" s="593">
        <v>179</v>
      </c>
      <c r="B186" s="44"/>
      <c r="C186" s="53">
        <v>143</v>
      </c>
      <c r="D186" s="46" t="s">
        <v>241</v>
      </c>
      <c r="E186" s="45" t="s">
        <v>71</v>
      </c>
      <c r="F186" s="24">
        <v>1931</v>
      </c>
      <c r="G186" s="24"/>
      <c r="H186" s="47">
        <v>6000</v>
      </c>
      <c r="I186" s="48">
        <f t="shared" si="12"/>
        <v>0</v>
      </c>
      <c r="J186" s="49"/>
      <c r="K186" s="49"/>
      <c r="L186" s="49"/>
      <c r="M186" s="49"/>
      <c r="N186" s="50"/>
      <c r="O186" s="33">
        <f t="shared" si="10"/>
        <v>0</v>
      </c>
    </row>
    <row r="187" spans="1:15" s="33" customFormat="1" ht="15">
      <c r="A187" s="593">
        <v>180</v>
      </c>
      <c r="B187" s="44"/>
      <c r="C187" s="53">
        <v>144</v>
      </c>
      <c r="D187" s="46" t="s">
        <v>364</v>
      </c>
      <c r="E187" s="45" t="s">
        <v>71</v>
      </c>
      <c r="F187" s="24">
        <v>4321</v>
      </c>
      <c r="G187" s="24"/>
      <c r="H187" s="47">
        <v>5071</v>
      </c>
      <c r="I187" s="48">
        <f t="shared" si="12"/>
        <v>0</v>
      </c>
      <c r="J187" s="49"/>
      <c r="K187" s="49"/>
      <c r="L187" s="49"/>
      <c r="M187" s="49"/>
      <c r="N187" s="50"/>
      <c r="O187" s="33">
        <f t="shared" si="10"/>
        <v>0</v>
      </c>
    </row>
    <row r="188" spans="1:15" s="33" customFormat="1" ht="17.25" customHeight="1">
      <c r="A188" s="593">
        <v>181</v>
      </c>
      <c r="B188" s="44"/>
      <c r="C188" s="53">
        <v>145</v>
      </c>
      <c r="D188" s="58" t="s">
        <v>582</v>
      </c>
      <c r="E188" s="53" t="s">
        <v>71</v>
      </c>
      <c r="F188" s="24"/>
      <c r="G188" s="24"/>
      <c r="H188" s="47">
        <v>1000</v>
      </c>
      <c r="I188" s="48">
        <f t="shared" si="12"/>
        <v>0</v>
      </c>
      <c r="J188" s="49"/>
      <c r="K188" s="49"/>
      <c r="L188" s="49"/>
      <c r="M188" s="49"/>
      <c r="N188" s="50"/>
      <c r="O188" s="33">
        <f t="shared" si="10"/>
        <v>0</v>
      </c>
    </row>
    <row r="189" spans="1:15" s="33" customFormat="1" ht="15">
      <c r="A189" s="593">
        <v>182</v>
      </c>
      <c r="B189" s="44"/>
      <c r="C189" s="53">
        <v>146</v>
      </c>
      <c r="D189" s="46" t="s">
        <v>583</v>
      </c>
      <c r="E189" s="45" t="s">
        <v>71</v>
      </c>
      <c r="F189" s="24"/>
      <c r="G189" s="24"/>
      <c r="H189" s="47">
        <v>35148</v>
      </c>
      <c r="I189" s="48">
        <f t="shared" si="12"/>
        <v>0</v>
      </c>
      <c r="J189" s="49"/>
      <c r="K189" s="49"/>
      <c r="L189" s="49"/>
      <c r="M189" s="49"/>
      <c r="N189" s="50"/>
      <c r="O189" s="33">
        <f t="shared" si="10"/>
        <v>0</v>
      </c>
    </row>
    <row r="190" spans="1:15" s="33" customFormat="1" ht="15.75" customHeight="1">
      <c r="A190" s="593">
        <v>183</v>
      </c>
      <c r="B190" s="44"/>
      <c r="C190" s="53">
        <v>147</v>
      </c>
      <c r="D190" s="46" t="s">
        <v>794</v>
      </c>
      <c r="E190" s="45" t="s">
        <v>71</v>
      </c>
      <c r="F190" s="24"/>
      <c r="G190" s="24"/>
      <c r="H190" s="47">
        <v>10515</v>
      </c>
      <c r="I190" s="48">
        <f t="shared" si="12"/>
        <v>0</v>
      </c>
      <c r="J190" s="49"/>
      <c r="K190" s="49"/>
      <c r="L190" s="49"/>
      <c r="M190" s="49"/>
      <c r="N190" s="50"/>
      <c r="O190" s="33">
        <f t="shared" si="10"/>
        <v>0</v>
      </c>
    </row>
    <row r="191" spans="1:15" s="33" customFormat="1" ht="30.75">
      <c r="A191" s="593">
        <v>184</v>
      </c>
      <c r="B191" s="44"/>
      <c r="C191" s="45">
        <v>148</v>
      </c>
      <c r="D191" s="46" t="s">
        <v>795</v>
      </c>
      <c r="E191" s="45" t="s">
        <v>71</v>
      </c>
      <c r="F191" s="24"/>
      <c r="G191" s="24"/>
      <c r="H191" s="47">
        <v>8776</v>
      </c>
      <c r="I191" s="48">
        <f t="shared" si="12"/>
        <v>0</v>
      </c>
      <c r="J191" s="49"/>
      <c r="K191" s="49"/>
      <c r="L191" s="49"/>
      <c r="M191" s="49"/>
      <c r="N191" s="50"/>
      <c r="O191" s="33">
        <f t="shared" si="10"/>
        <v>0</v>
      </c>
    </row>
    <row r="192" spans="1:15" s="33" customFormat="1" ht="30.75">
      <c r="A192" s="593">
        <v>185</v>
      </c>
      <c r="B192" s="44"/>
      <c r="C192" s="45">
        <v>149</v>
      </c>
      <c r="D192" s="46" t="s">
        <v>684</v>
      </c>
      <c r="E192" s="45" t="s">
        <v>71</v>
      </c>
      <c r="F192" s="24"/>
      <c r="G192" s="24"/>
      <c r="H192" s="47">
        <v>2634</v>
      </c>
      <c r="I192" s="48">
        <f t="shared" si="12"/>
        <v>0</v>
      </c>
      <c r="J192" s="49"/>
      <c r="K192" s="49"/>
      <c r="L192" s="49"/>
      <c r="M192" s="49"/>
      <c r="N192" s="50"/>
      <c r="O192" s="33">
        <f t="shared" si="10"/>
        <v>0</v>
      </c>
    </row>
    <row r="193" spans="1:15" s="33" customFormat="1" ht="15">
      <c r="A193" s="593">
        <v>186</v>
      </c>
      <c r="B193" s="44"/>
      <c r="C193" s="53"/>
      <c r="D193" s="758" t="s">
        <v>585</v>
      </c>
      <c r="E193" s="759"/>
      <c r="F193" s="24"/>
      <c r="G193" s="24"/>
      <c r="H193" s="47"/>
      <c r="I193" s="48">
        <f t="shared" si="12"/>
        <v>0</v>
      </c>
      <c r="J193" s="49"/>
      <c r="K193" s="49"/>
      <c r="L193" s="49"/>
      <c r="M193" s="49"/>
      <c r="N193" s="50"/>
      <c r="O193" s="33">
        <f t="shared" si="10"/>
        <v>0</v>
      </c>
    </row>
    <row r="194" spans="1:15" s="33" customFormat="1" ht="15">
      <c r="A194" s="593">
        <v>187</v>
      </c>
      <c r="B194" s="44"/>
      <c r="C194" s="53">
        <v>150</v>
      </c>
      <c r="D194" s="58" t="s">
        <v>102</v>
      </c>
      <c r="E194" s="53" t="s">
        <v>71</v>
      </c>
      <c r="F194" s="24"/>
      <c r="G194" s="24"/>
      <c r="H194" s="47">
        <v>300</v>
      </c>
      <c r="I194" s="48">
        <f t="shared" si="12"/>
        <v>0</v>
      </c>
      <c r="J194" s="49"/>
      <c r="K194" s="49"/>
      <c r="L194" s="49"/>
      <c r="M194" s="49"/>
      <c r="N194" s="50"/>
      <c r="O194" s="33">
        <f t="shared" si="10"/>
        <v>0</v>
      </c>
    </row>
    <row r="195" spans="1:15" s="33" customFormat="1" ht="15">
      <c r="A195" s="593">
        <v>188</v>
      </c>
      <c r="B195" s="44"/>
      <c r="C195" s="53">
        <v>151</v>
      </c>
      <c r="D195" s="58" t="s">
        <v>106</v>
      </c>
      <c r="E195" s="53" t="s">
        <v>71</v>
      </c>
      <c r="F195" s="24"/>
      <c r="G195" s="24"/>
      <c r="H195" s="47">
        <v>718</v>
      </c>
      <c r="I195" s="48">
        <f t="shared" si="12"/>
        <v>0</v>
      </c>
      <c r="J195" s="49"/>
      <c r="K195" s="49"/>
      <c r="L195" s="49"/>
      <c r="M195" s="49"/>
      <c r="N195" s="50"/>
      <c r="O195" s="33">
        <f t="shared" si="10"/>
        <v>0</v>
      </c>
    </row>
    <row r="196" spans="1:15" s="33" customFormat="1" ht="15">
      <c r="A196" s="593">
        <v>189</v>
      </c>
      <c r="B196" s="44"/>
      <c r="C196" s="53">
        <v>152</v>
      </c>
      <c r="D196" s="58" t="s">
        <v>586</v>
      </c>
      <c r="E196" s="53" t="s">
        <v>71</v>
      </c>
      <c r="F196" s="24"/>
      <c r="G196" s="24"/>
      <c r="H196" s="47">
        <v>1500</v>
      </c>
      <c r="I196" s="48">
        <f t="shared" si="12"/>
        <v>0</v>
      </c>
      <c r="J196" s="49"/>
      <c r="K196" s="49"/>
      <c r="L196" s="49"/>
      <c r="M196" s="49"/>
      <c r="N196" s="50"/>
      <c r="O196" s="33">
        <f t="shared" si="10"/>
        <v>0</v>
      </c>
    </row>
    <row r="197" spans="1:15" s="33" customFormat="1" ht="15">
      <c r="A197" s="593">
        <v>190</v>
      </c>
      <c r="B197" s="44"/>
      <c r="C197" s="53">
        <v>153</v>
      </c>
      <c r="D197" s="58" t="s">
        <v>587</v>
      </c>
      <c r="E197" s="53" t="s">
        <v>71</v>
      </c>
      <c r="F197" s="24"/>
      <c r="G197" s="24"/>
      <c r="H197" s="47">
        <v>3500</v>
      </c>
      <c r="I197" s="48">
        <f t="shared" si="12"/>
        <v>0</v>
      </c>
      <c r="J197" s="49"/>
      <c r="K197" s="49"/>
      <c r="L197" s="49"/>
      <c r="M197" s="49"/>
      <c r="N197" s="50"/>
      <c r="O197" s="33">
        <f t="shared" si="10"/>
        <v>0</v>
      </c>
    </row>
    <row r="198" spans="1:15" s="33" customFormat="1" ht="15">
      <c r="A198" s="593">
        <v>191</v>
      </c>
      <c r="B198" s="44"/>
      <c r="C198" s="53">
        <v>154</v>
      </c>
      <c r="D198" s="58" t="s">
        <v>588</v>
      </c>
      <c r="E198" s="53" t="s">
        <v>71</v>
      </c>
      <c r="F198" s="24"/>
      <c r="G198" s="24"/>
      <c r="H198" s="47">
        <v>80</v>
      </c>
      <c r="I198" s="48">
        <f t="shared" si="12"/>
        <v>0</v>
      </c>
      <c r="J198" s="49"/>
      <c r="K198" s="49"/>
      <c r="L198" s="49"/>
      <c r="M198" s="49"/>
      <c r="N198" s="50"/>
      <c r="O198" s="33">
        <f t="shared" si="10"/>
        <v>0</v>
      </c>
    </row>
    <row r="199" spans="1:15" s="33" customFormat="1" ht="15">
      <c r="A199" s="593">
        <v>192</v>
      </c>
      <c r="B199" s="44"/>
      <c r="C199" s="53">
        <v>155</v>
      </c>
      <c r="D199" s="58" t="s">
        <v>589</v>
      </c>
      <c r="E199" s="53" t="s">
        <v>71</v>
      </c>
      <c r="F199" s="24"/>
      <c r="G199" s="24"/>
      <c r="H199" s="47">
        <v>150</v>
      </c>
      <c r="I199" s="48">
        <f t="shared" si="12"/>
        <v>0</v>
      </c>
      <c r="J199" s="49"/>
      <c r="K199" s="49"/>
      <c r="L199" s="49"/>
      <c r="M199" s="49"/>
      <c r="N199" s="50"/>
      <c r="O199" s="33">
        <f t="shared" si="10"/>
        <v>0</v>
      </c>
    </row>
    <row r="200" spans="1:15" s="33" customFormat="1" ht="30.75">
      <c r="A200" s="593">
        <v>193</v>
      </c>
      <c r="B200" s="44"/>
      <c r="C200" s="45">
        <v>156</v>
      </c>
      <c r="D200" s="760" t="s">
        <v>590</v>
      </c>
      <c r="E200" s="761" t="s">
        <v>71</v>
      </c>
      <c r="F200" s="24"/>
      <c r="G200" s="24"/>
      <c r="H200" s="47">
        <v>700</v>
      </c>
      <c r="I200" s="48">
        <f t="shared" si="12"/>
        <v>0</v>
      </c>
      <c r="J200" s="49"/>
      <c r="K200" s="49"/>
      <c r="L200" s="49"/>
      <c r="M200" s="49"/>
      <c r="N200" s="50"/>
      <c r="O200" s="33">
        <f t="shared" si="10"/>
        <v>0</v>
      </c>
    </row>
    <row r="201" spans="1:15" s="33" customFormat="1" ht="15">
      <c r="A201" s="593">
        <v>194</v>
      </c>
      <c r="B201" s="44"/>
      <c r="C201" s="53">
        <v>157</v>
      </c>
      <c r="D201" s="760" t="s">
        <v>103</v>
      </c>
      <c r="E201" s="759" t="s">
        <v>71</v>
      </c>
      <c r="F201" s="24"/>
      <c r="G201" s="24"/>
      <c r="H201" s="47">
        <v>2178</v>
      </c>
      <c r="I201" s="48">
        <f t="shared" si="12"/>
        <v>0</v>
      </c>
      <c r="J201" s="49"/>
      <c r="K201" s="49"/>
      <c r="L201" s="49"/>
      <c r="M201" s="49"/>
      <c r="N201" s="50"/>
      <c r="O201" s="33">
        <f t="shared" si="10"/>
        <v>0</v>
      </c>
    </row>
    <row r="202" spans="1:15" s="33" customFormat="1" ht="15">
      <c r="A202" s="593">
        <v>195</v>
      </c>
      <c r="B202" s="44"/>
      <c r="C202" s="53">
        <v>158</v>
      </c>
      <c r="D202" s="760" t="s">
        <v>104</v>
      </c>
      <c r="E202" s="759" t="s">
        <v>71</v>
      </c>
      <c r="F202" s="24"/>
      <c r="G202" s="24"/>
      <c r="H202" s="47">
        <v>418</v>
      </c>
      <c r="I202" s="48">
        <f t="shared" si="12"/>
        <v>0</v>
      </c>
      <c r="J202" s="49"/>
      <c r="K202" s="49"/>
      <c r="L202" s="49"/>
      <c r="M202" s="49"/>
      <c r="N202" s="50"/>
      <c r="O202" s="33">
        <f aca="true" t="shared" si="14" ref="O202:O265">SUM(J202:N202)-I202</f>
        <v>0</v>
      </c>
    </row>
    <row r="203" spans="1:15" s="33" customFormat="1" ht="15">
      <c r="A203" s="593">
        <v>196</v>
      </c>
      <c r="B203" s="44"/>
      <c r="C203" s="53">
        <v>159</v>
      </c>
      <c r="D203" s="760" t="s">
        <v>591</v>
      </c>
      <c r="E203" s="759" t="s">
        <v>71</v>
      </c>
      <c r="F203" s="24"/>
      <c r="G203" s="24"/>
      <c r="H203" s="47">
        <v>500</v>
      </c>
      <c r="I203" s="48">
        <f t="shared" si="12"/>
        <v>0</v>
      </c>
      <c r="J203" s="49"/>
      <c r="K203" s="49"/>
      <c r="L203" s="49"/>
      <c r="M203" s="49"/>
      <c r="N203" s="50"/>
      <c r="O203" s="33">
        <f t="shared" si="14"/>
        <v>0</v>
      </c>
    </row>
    <row r="204" spans="1:15" s="33" customFormat="1" ht="15">
      <c r="A204" s="593">
        <v>197</v>
      </c>
      <c r="B204" s="44"/>
      <c r="C204" s="53">
        <v>160</v>
      </c>
      <c r="D204" s="760" t="s">
        <v>108</v>
      </c>
      <c r="E204" s="759" t="s">
        <v>71</v>
      </c>
      <c r="F204" s="24"/>
      <c r="G204" s="24"/>
      <c r="H204" s="47">
        <v>500</v>
      </c>
      <c r="I204" s="48">
        <f t="shared" si="12"/>
        <v>0</v>
      </c>
      <c r="J204" s="49"/>
      <c r="K204" s="49"/>
      <c r="L204" s="49"/>
      <c r="M204" s="49"/>
      <c r="N204" s="50"/>
      <c r="O204" s="33">
        <f t="shared" si="14"/>
        <v>0</v>
      </c>
    </row>
    <row r="205" spans="1:15" s="33" customFormat="1" ht="15">
      <c r="A205" s="593">
        <v>198</v>
      </c>
      <c r="B205" s="44"/>
      <c r="C205" s="53">
        <v>161</v>
      </c>
      <c r="D205" s="760" t="s">
        <v>109</v>
      </c>
      <c r="E205" s="759" t="s">
        <v>71</v>
      </c>
      <c r="F205" s="24"/>
      <c r="G205" s="24"/>
      <c r="H205" s="47">
        <v>458</v>
      </c>
      <c r="I205" s="48">
        <f t="shared" si="12"/>
        <v>0</v>
      </c>
      <c r="J205" s="49"/>
      <c r="K205" s="49"/>
      <c r="L205" s="49"/>
      <c r="M205" s="49"/>
      <c r="N205" s="50"/>
      <c r="O205" s="33">
        <f t="shared" si="14"/>
        <v>0</v>
      </c>
    </row>
    <row r="206" spans="1:15" s="33" customFormat="1" ht="15">
      <c r="A206" s="593">
        <v>199</v>
      </c>
      <c r="B206" s="44"/>
      <c r="C206" s="53">
        <v>162</v>
      </c>
      <c r="D206" s="760" t="s">
        <v>110</v>
      </c>
      <c r="E206" s="759" t="s">
        <v>71</v>
      </c>
      <c r="F206" s="24"/>
      <c r="G206" s="24"/>
      <c r="H206" s="47">
        <v>318</v>
      </c>
      <c r="I206" s="48">
        <f t="shared" si="12"/>
        <v>0</v>
      </c>
      <c r="J206" s="49"/>
      <c r="K206" s="49"/>
      <c r="L206" s="49"/>
      <c r="M206" s="49"/>
      <c r="N206" s="50"/>
      <c r="O206" s="33">
        <f t="shared" si="14"/>
        <v>0</v>
      </c>
    </row>
    <row r="207" spans="1:15" s="33" customFormat="1" ht="15">
      <c r="A207" s="593">
        <v>200</v>
      </c>
      <c r="B207" s="44"/>
      <c r="C207" s="53">
        <v>163</v>
      </c>
      <c r="D207" s="760" t="s">
        <v>111</v>
      </c>
      <c r="E207" s="759" t="s">
        <v>71</v>
      </c>
      <c r="F207" s="24"/>
      <c r="G207" s="24"/>
      <c r="H207" s="47">
        <v>537</v>
      </c>
      <c r="I207" s="48">
        <f t="shared" si="12"/>
        <v>0</v>
      </c>
      <c r="J207" s="49"/>
      <c r="K207" s="49"/>
      <c r="L207" s="49"/>
      <c r="M207" s="49"/>
      <c r="N207" s="50"/>
      <c r="O207" s="33">
        <f t="shared" si="14"/>
        <v>0</v>
      </c>
    </row>
    <row r="208" spans="1:15" s="33" customFormat="1" ht="15">
      <c r="A208" s="593">
        <v>201</v>
      </c>
      <c r="B208" s="44"/>
      <c r="C208" s="53">
        <v>164</v>
      </c>
      <c r="D208" s="760" t="s">
        <v>112</v>
      </c>
      <c r="E208" s="759" t="s">
        <v>71</v>
      </c>
      <c r="F208" s="24"/>
      <c r="G208" s="24"/>
      <c r="H208" s="47">
        <v>300</v>
      </c>
      <c r="I208" s="48">
        <f t="shared" si="12"/>
        <v>0</v>
      </c>
      <c r="J208" s="49"/>
      <c r="K208" s="49"/>
      <c r="L208" s="49"/>
      <c r="M208" s="49"/>
      <c r="N208" s="50"/>
      <c r="O208" s="33">
        <f t="shared" si="14"/>
        <v>0</v>
      </c>
    </row>
    <row r="209" spans="1:15" s="33" customFormat="1" ht="15">
      <c r="A209" s="593">
        <v>202</v>
      </c>
      <c r="B209" s="44"/>
      <c r="C209" s="53">
        <v>165</v>
      </c>
      <c r="D209" s="760" t="s">
        <v>113</v>
      </c>
      <c r="E209" s="759" t="s">
        <v>71</v>
      </c>
      <c r="F209" s="24"/>
      <c r="G209" s="24"/>
      <c r="H209" s="47">
        <v>600</v>
      </c>
      <c r="I209" s="48">
        <f t="shared" si="12"/>
        <v>0</v>
      </c>
      <c r="J209" s="49"/>
      <c r="K209" s="49"/>
      <c r="L209" s="49"/>
      <c r="M209" s="49"/>
      <c r="N209" s="50"/>
      <c r="O209" s="33">
        <f t="shared" si="14"/>
        <v>0</v>
      </c>
    </row>
    <row r="210" spans="1:15" s="33" customFormat="1" ht="15">
      <c r="A210" s="593">
        <v>203</v>
      </c>
      <c r="B210" s="44"/>
      <c r="C210" s="53">
        <v>166</v>
      </c>
      <c r="D210" s="760" t="s">
        <v>114</v>
      </c>
      <c r="E210" s="759" t="s">
        <v>71</v>
      </c>
      <c r="F210" s="24"/>
      <c r="G210" s="24"/>
      <c r="H210" s="47">
        <v>60</v>
      </c>
      <c r="I210" s="48">
        <f t="shared" si="12"/>
        <v>0</v>
      </c>
      <c r="J210" s="49"/>
      <c r="K210" s="49"/>
      <c r="L210" s="49"/>
      <c r="M210" s="49"/>
      <c r="N210" s="50"/>
      <c r="O210" s="33">
        <f t="shared" si="14"/>
        <v>0</v>
      </c>
    </row>
    <row r="211" spans="1:15" s="33" customFormat="1" ht="15">
      <c r="A211" s="593">
        <v>204</v>
      </c>
      <c r="B211" s="44"/>
      <c r="C211" s="53">
        <v>167</v>
      </c>
      <c r="D211" s="760" t="s">
        <v>115</v>
      </c>
      <c r="E211" s="759" t="s">
        <v>71</v>
      </c>
      <c r="F211" s="24"/>
      <c r="G211" s="24"/>
      <c r="H211" s="47">
        <v>300</v>
      </c>
      <c r="I211" s="48">
        <f t="shared" si="12"/>
        <v>0</v>
      </c>
      <c r="J211" s="49"/>
      <c r="K211" s="49"/>
      <c r="L211" s="49"/>
      <c r="M211" s="49"/>
      <c r="N211" s="50"/>
      <c r="O211" s="33">
        <f t="shared" si="14"/>
        <v>0</v>
      </c>
    </row>
    <row r="212" spans="1:15" s="33" customFormat="1" ht="15">
      <c r="A212" s="593">
        <v>205</v>
      </c>
      <c r="B212" s="44"/>
      <c r="C212" s="53">
        <v>168</v>
      </c>
      <c r="D212" s="760" t="s">
        <v>592</v>
      </c>
      <c r="E212" s="759" t="s">
        <v>71</v>
      </c>
      <c r="F212" s="24"/>
      <c r="G212" s="24"/>
      <c r="H212" s="47">
        <v>300</v>
      </c>
      <c r="I212" s="48">
        <f t="shared" si="12"/>
        <v>0</v>
      </c>
      <c r="J212" s="49"/>
      <c r="K212" s="49"/>
      <c r="L212" s="49"/>
      <c r="M212" s="49"/>
      <c r="N212" s="50"/>
      <c r="O212" s="33">
        <f t="shared" si="14"/>
        <v>0</v>
      </c>
    </row>
    <row r="213" spans="1:15" s="33" customFormat="1" ht="15">
      <c r="A213" s="593">
        <v>206</v>
      </c>
      <c r="B213" s="44"/>
      <c r="C213" s="53">
        <v>169</v>
      </c>
      <c r="D213" s="760" t="s">
        <v>593</v>
      </c>
      <c r="E213" s="759" t="s">
        <v>71</v>
      </c>
      <c r="F213" s="24"/>
      <c r="G213" s="24"/>
      <c r="H213" s="47">
        <v>500</v>
      </c>
      <c r="I213" s="48">
        <f t="shared" si="12"/>
        <v>0</v>
      </c>
      <c r="J213" s="49"/>
      <c r="K213" s="49"/>
      <c r="L213" s="49"/>
      <c r="M213" s="49"/>
      <c r="N213" s="50"/>
      <c r="O213" s="33">
        <f t="shared" si="14"/>
        <v>0</v>
      </c>
    </row>
    <row r="214" spans="1:15" s="33" customFormat="1" ht="15">
      <c r="A214" s="593">
        <v>207</v>
      </c>
      <c r="B214" s="44"/>
      <c r="C214" s="53">
        <v>170</v>
      </c>
      <c r="D214" s="760" t="s">
        <v>116</v>
      </c>
      <c r="E214" s="759" t="s">
        <v>71</v>
      </c>
      <c r="F214" s="24"/>
      <c r="G214" s="24"/>
      <c r="H214" s="47">
        <v>240</v>
      </c>
      <c r="I214" s="48">
        <f t="shared" si="12"/>
        <v>0</v>
      </c>
      <c r="J214" s="49"/>
      <c r="K214" s="49"/>
      <c r="L214" s="49"/>
      <c r="M214" s="49"/>
      <c r="N214" s="50"/>
      <c r="O214" s="33">
        <f t="shared" si="14"/>
        <v>0</v>
      </c>
    </row>
    <row r="215" spans="1:15" s="33" customFormat="1" ht="15">
      <c r="A215" s="593">
        <v>208</v>
      </c>
      <c r="B215" s="44"/>
      <c r="C215" s="53">
        <v>171</v>
      </c>
      <c r="D215" s="760" t="s">
        <v>594</v>
      </c>
      <c r="E215" s="759" t="s">
        <v>71</v>
      </c>
      <c r="F215" s="24"/>
      <c r="G215" s="24"/>
      <c r="H215" s="47">
        <v>150</v>
      </c>
      <c r="I215" s="48">
        <f t="shared" si="12"/>
        <v>0</v>
      </c>
      <c r="J215" s="49"/>
      <c r="K215" s="49"/>
      <c r="L215" s="49"/>
      <c r="M215" s="49"/>
      <c r="N215" s="50"/>
      <c r="O215" s="33">
        <f t="shared" si="14"/>
        <v>0</v>
      </c>
    </row>
    <row r="216" spans="1:15" s="33" customFormat="1" ht="15">
      <c r="A216" s="593">
        <v>209</v>
      </c>
      <c r="B216" s="44"/>
      <c r="C216" s="53">
        <v>172</v>
      </c>
      <c r="D216" s="760" t="s">
        <v>595</v>
      </c>
      <c r="E216" s="759" t="s">
        <v>71</v>
      </c>
      <c r="F216" s="24"/>
      <c r="G216" s="24"/>
      <c r="H216" s="47">
        <v>250</v>
      </c>
      <c r="I216" s="48">
        <f t="shared" si="12"/>
        <v>0</v>
      </c>
      <c r="J216" s="49"/>
      <c r="K216" s="49"/>
      <c r="L216" s="49"/>
      <c r="M216" s="49"/>
      <c r="N216" s="50"/>
      <c r="O216" s="33">
        <f t="shared" si="14"/>
        <v>0</v>
      </c>
    </row>
    <row r="217" spans="1:15" s="33" customFormat="1" ht="17.25" customHeight="1">
      <c r="A217" s="593">
        <v>210</v>
      </c>
      <c r="B217" s="44"/>
      <c r="C217" s="53">
        <v>173</v>
      </c>
      <c r="D217" s="760" t="s">
        <v>596</v>
      </c>
      <c r="E217" s="759" t="s">
        <v>71</v>
      </c>
      <c r="F217" s="24"/>
      <c r="G217" s="24"/>
      <c r="H217" s="47">
        <v>250</v>
      </c>
      <c r="I217" s="48">
        <f t="shared" si="12"/>
        <v>0</v>
      </c>
      <c r="J217" s="49"/>
      <c r="K217" s="49"/>
      <c r="L217" s="49"/>
      <c r="M217" s="49"/>
      <c r="N217" s="50"/>
      <c r="O217" s="33">
        <f t="shared" si="14"/>
        <v>0</v>
      </c>
    </row>
    <row r="218" spans="1:15" s="33" customFormat="1" ht="15">
      <c r="A218" s="593">
        <v>211</v>
      </c>
      <c r="B218" s="44"/>
      <c r="C218" s="53">
        <v>174</v>
      </c>
      <c r="D218" s="760" t="s">
        <v>597</v>
      </c>
      <c r="E218" s="759" t="s">
        <v>71</v>
      </c>
      <c r="F218" s="24"/>
      <c r="G218" s="24"/>
      <c r="H218" s="47">
        <v>500</v>
      </c>
      <c r="I218" s="48">
        <f t="shared" si="12"/>
        <v>0</v>
      </c>
      <c r="J218" s="49"/>
      <c r="K218" s="49"/>
      <c r="L218" s="49"/>
      <c r="M218" s="49"/>
      <c r="N218" s="50"/>
      <c r="O218" s="33">
        <f t="shared" si="14"/>
        <v>0</v>
      </c>
    </row>
    <row r="219" spans="1:15" s="33" customFormat="1" ht="15">
      <c r="A219" s="593">
        <v>212</v>
      </c>
      <c r="B219" s="44"/>
      <c r="C219" s="53"/>
      <c r="D219" s="758" t="s">
        <v>598</v>
      </c>
      <c r="E219" s="759"/>
      <c r="F219" s="24"/>
      <c r="G219" s="24"/>
      <c r="H219" s="47"/>
      <c r="I219" s="48">
        <f t="shared" si="12"/>
        <v>0</v>
      </c>
      <c r="J219" s="49"/>
      <c r="K219" s="49"/>
      <c r="L219" s="49"/>
      <c r="M219" s="49"/>
      <c r="N219" s="50"/>
      <c r="O219" s="33">
        <f t="shared" si="14"/>
        <v>0</v>
      </c>
    </row>
    <row r="220" spans="1:15" s="33" customFormat="1" ht="15">
      <c r="A220" s="593">
        <v>213</v>
      </c>
      <c r="B220" s="44"/>
      <c r="C220" s="53">
        <v>175</v>
      </c>
      <c r="D220" s="760" t="s">
        <v>599</v>
      </c>
      <c r="E220" s="759" t="s">
        <v>71</v>
      </c>
      <c r="F220" s="24"/>
      <c r="G220" s="24"/>
      <c r="H220" s="47">
        <v>10</v>
      </c>
      <c r="I220" s="48">
        <f t="shared" si="12"/>
        <v>0</v>
      </c>
      <c r="J220" s="49"/>
      <c r="K220" s="49"/>
      <c r="L220" s="49"/>
      <c r="M220" s="49"/>
      <c r="N220" s="50"/>
      <c r="O220" s="33">
        <f t="shared" si="14"/>
        <v>0</v>
      </c>
    </row>
    <row r="221" spans="1:15" s="33" customFormat="1" ht="15">
      <c r="A221" s="593">
        <v>214</v>
      </c>
      <c r="B221" s="44"/>
      <c r="C221" s="53">
        <v>176</v>
      </c>
      <c r="D221" s="760" t="s">
        <v>600</v>
      </c>
      <c r="E221" s="759" t="s">
        <v>71</v>
      </c>
      <c r="F221" s="24"/>
      <c r="G221" s="24"/>
      <c r="H221" s="47">
        <v>20</v>
      </c>
      <c r="I221" s="48">
        <f t="shared" si="12"/>
        <v>0</v>
      </c>
      <c r="J221" s="49"/>
      <c r="K221" s="49"/>
      <c r="L221" s="49"/>
      <c r="M221" s="49"/>
      <c r="N221" s="50"/>
      <c r="O221" s="33">
        <f t="shared" si="14"/>
        <v>0</v>
      </c>
    </row>
    <row r="222" spans="1:15" s="33" customFormat="1" ht="15">
      <c r="A222" s="593">
        <v>215</v>
      </c>
      <c r="B222" s="44"/>
      <c r="C222" s="53">
        <v>177</v>
      </c>
      <c r="D222" s="760" t="s">
        <v>601</v>
      </c>
      <c r="E222" s="759" t="s">
        <v>71</v>
      </c>
      <c r="F222" s="24"/>
      <c r="G222" s="24"/>
      <c r="H222" s="47">
        <v>10</v>
      </c>
      <c r="I222" s="48">
        <f t="shared" si="12"/>
        <v>0</v>
      </c>
      <c r="J222" s="49"/>
      <c r="K222" s="49"/>
      <c r="L222" s="49"/>
      <c r="M222" s="49"/>
      <c r="N222" s="50"/>
      <c r="O222" s="33">
        <f t="shared" si="14"/>
        <v>0</v>
      </c>
    </row>
    <row r="223" spans="1:15" s="33" customFormat="1" ht="15">
      <c r="A223" s="593">
        <v>216</v>
      </c>
      <c r="B223" s="44"/>
      <c r="C223" s="53">
        <v>178</v>
      </c>
      <c r="D223" s="760" t="s">
        <v>602</v>
      </c>
      <c r="E223" s="759" t="s">
        <v>71</v>
      </c>
      <c r="F223" s="24"/>
      <c r="G223" s="24"/>
      <c r="H223" s="47">
        <v>10</v>
      </c>
      <c r="I223" s="48">
        <f t="shared" si="12"/>
        <v>0</v>
      </c>
      <c r="J223" s="49"/>
      <c r="K223" s="49"/>
      <c r="L223" s="49"/>
      <c r="M223" s="49"/>
      <c r="N223" s="50"/>
      <c r="O223" s="33">
        <f t="shared" si="14"/>
        <v>0</v>
      </c>
    </row>
    <row r="224" spans="1:15" s="33" customFormat="1" ht="15">
      <c r="A224" s="593">
        <v>217</v>
      </c>
      <c r="B224" s="44"/>
      <c r="C224" s="53">
        <v>179</v>
      </c>
      <c r="D224" s="760" t="s">
        <v>603</v>
      </c>
      <c r="E224" s="759" t="s">
        <v>71</v>
      </c>
      <c r="F224" s="24"/>
      <c r="G224" s="24"/>
      <c r="H224" s="47">
        <v>6</v>
      </c>
      <c r="I224" s="48">
        <f t="shared" si="12"/>
        <v>0</v>
      </c>
      <c r="J224" s="49"/>
      <c r="K224" s="49"/>
      <c r="L224" s="49"/>
      <c r="M224" s="49"/>
      <c r="N224" s="50"/>
      <c r="O224" s="33">
        <f t="shared" si="14"/>
        <v>0</v>
      </c>
    </row>
    <row r="225" spans="1:15" s="33" customFormat="1" ht="17.25" customHeight="1">
      <c r="A225" s="593">
        <v>218</v>
      </c>
      <c r="B225" s="44"/>
      <c r="C225" s="53">
        <v>180</v>
      </c>
      <c r="D225" s="760" t="s">
        <v>604</v>
      </c>
      <c r="E225" s="759" t="s">
        <v>71</v>
      </c>
      <c r="F225" s="24"/>
      <c r="G225" s="24"/>
      <c r="H225" s="47">
        <v>26</v>
      </c>
      <c r="I225" s="48">
        <f t="shared" si="12"/>
        <v>0</v>
      </c>
      <c r="J225" s="49"/>
      <c r="K225" s="49"/>
      <c r="L225" s="49"/>
      <c r="M225" s="49"/>
      <c r="N225" s="50"/>
      <c r="O225" s="33">
        <f t="shared" si="14"/>
        <v>0</v>
      </c>
    </row>
    <row r="226" spans="1:15" s="33" customFormat="1" ht="15">
      <c r="A226" s="593">
        <v>219</v>
      </c>
      <c r="B226" s="44"/>
      <c r="C226" s="53">
        <v>181</v>
      </c>
      <c r="D226" s="760" t="s">
        <v>605</v>
      </c>
      <c r="E226" s="759" t="s">
        <v>71</v>
      </c>
      <c r="F226" s="24"/>
      <c r="G226" s="24"/>
      <c r="H226" s="47">
        <v>80</v>
      </c>
      <c r="I226" s="48">
        <f t="shared" si="12"/>
        <v>0</v>
      </c>
      <c r="J226" s="49"/>
      <c r="K226" s="49"/>
      <c r="L226" s="49"/>
      <c r="M226" s="49"/>
      <c r="N226" s="50"/>
      <c r="O226" s="33">
        <f t="shared" si="14"/>
        <v>0</v>
      </c>
    </row>
    <row r="227" spans="1:15" s="33" customFormat="1" ht="15">
      <c r="A227" s="593">
        <v>220</v>
      </c>
      <c r="B227" s="44"/>
      <c r="C227" s="53">
        <v>182</v>
      </c>
      <c r="D227" s="760" t="s">
        <v>606</v>
      </c>
      <c r="E227" s="759" t="s">
        <v>71</v>
      </c>
      <c r="F227" s="24"/>
      <c r="G227" s="24"/>
      <c r="H227" s="47">
        <v>38</v>
      </c>
      <c r="I227" s="48">
        <f t="shared" si="12"/>
        <v>0</v>
      </c>
      <c r="J227" s="49"/>
      <c r="K227" s="49"/>
      <c r="L227" s="49"/>
      <c r="M227" s="49"/>
      <c r="N227" s="50"/>
      <c r="O227" s="33">
        <f t="shared" si="14"/>
        <v>0</v>
      </c>
    </row>
    <row r="228" spans="1:15" s="33" customFormat="1" ht="15">
      <c r="A228" s="593">
        <v>221</v>
      </c>
      <c r="B228" s="44"/>
      <c r="C228" s="53">
        <v>183</v>
      </c>
      <c r="D228" s="760" t="s">
        <v>607</v>
      </c>
      <c r="E228" s="759" t="s">
        <v>71</v>
      </c>
      <c r="F228" s="24"/>
      <c r="G228" s="24"/>
      <c r="H228" s="47">
        <v>18</v>
      </c>
      <c r="I228" s="48">
        <f t="shared" si="12"/>
        <v>0</v>
      </c>
      <c r="J228" s="49"/>
      <c r="K228" s="49"/>
      <c r="L228" s="49"/>
      <c r="M228" s="49"/>
      <c r="N228" s="50"/>
      <c r="O228" s="33">
        <f t="shared" si="14"/>
        <v>0</v>
      </c>
    </row>
    <row r="229" spans="1:15" s="33" customFormat="1" ht="15">
      <c r="A229" s="593">
        <v>222</v>
      </c>
      <c r="B229" s="44"/>
      <c r="C229" s="53">
        <v>184</v>
      </c>
      <c r="D229" s="760" t="s">
        <v>608</v>
      </c>
      <c r="E229" s="759" t="s">
        <v>71</v>
      </c>
      <c r="F229" s="24"/>
      <c r="G229" s="24"/>
      <c r="H229" s="47">
        <v>20</v>
      </c>
      <c r="I229" s="48">
        <f t="shared" si="12"/>
        <v>0</v>
      </c>
      <c r="J229" s="49"/>
      <c r="K229" s="49"/>
      <c r="L229" s="49"/>
      <c r="M229" s="49"/>
      <c r="N229" s="50"/>
      <c r="O229" s="33">
        <f t="shared" si="14"/>
        <v>0</v>
      </c>
    </row>
    <row r="230" spans="1:15" s="33" customFormat="1" ht="15">
      <c r="A230" s="593">
        <v>223</v>
      </c>
      <c r="B230" s="44"/>
      <c r="C230" s="53">
        <v>185</v>
      </c>
      <c r="D230" s="760" t="s">
        <v>609</v>
      </c>
      <c r="E230" s="759" t="s">
        <v>71</v>
      </c>
      <c r="F230" s="24"/>
      <c r="G230" s="24"/>
      <c r="H230" s="47">
        <v>20</v>
      </c>
      <c r="I230" s="48">
        <f aca="true" t="shared" si="15" ref="I230:I286">SUM(J230:N230)</f>
        <v>0</v>
      </c>
      <c r="J230" s="49"/>
      <c r="K230" s="49"/>
      <c r="L230" s="49"/>
      <c r="M230" s="49"/>
      <c r="N230" s="50"/>
      <c r="O230" s="33">
        <f t="shared" si="14"/>
        <v>0</v>
      </c>
    </row>
    <row r="231" spans="1:15" s="33" customFormat="1" ht="15">
      <c r="A231" s="593">
        <v>224</v>
      </c>
      <c r="B231" s="44"/>
      <c r="C231" s="53">
        <v>186</v>
      </c>
      <c r="D231" s="760" t="s">
        <v>610</v>
      </c>
      <c r="E231" s="759" t="s">
        <v>71</v>
      </c>
      <c r="F231" s="24"/>
      <c r="G231" s="24"/>
      <c r="H231" s="47">
        <v>160</v>
      </c>
      <c r="I231" s="48">
        <f t="shared" si="15"/>
        <v>0</v>
      </c>
      <c r="J231" s="49"/>
      <c r="K231" s="49"/>
      <c r="L231" s="49"/>
      <c r="M231" s="49"/>
      <c r="N231" s="50"/>
      <c r="O231" s="33">
        <f t="shared" si="14"/>
        <v>0</v>
      </c>
    </row>
    <row r="232" spans="1:15" s="33" customFormat="1" ht="15">
      <c r="A232" s="593">
        <v>225</v>
      </c>
      <c r="B232" s="44"/>
      <c r="C232" s="53">
        <v>187</v>
      </c>
      <c r="D232" s="760" t="s">
        <v>611</v>
      </c>
      <c r="E232" s="759" t="s">
        <v>71</v>
      </c>
      <c r="F232" s="24"/>
      <c r="G232" s="24"/>
      <c r="H232" s="47">
        <v>103</v>
      </c>
      <c r="I232" s="48">
        <f t="shared" si="15"/>
        <v>0</v>
      </c>
      <c r="J232" s="49"/>
      <c r="K232" s="49"/>
      <c r="L232" s="49"/>
      <c r="M232" s="49"/>
      <c r="N232" s="50"/>
      <c r="O232" s="33">
        <f t="shared" si="14"/>
        <v>0</v>
      </c>
    </row>
    <row r="233" spans="1:15" s="33" customFormat="1" ht="15">
      <c r="A233" s="593">
        <v>226</v>
      </c>
      <c r="B233" s="44"/>
      <c r="C233" s="53">
        <v>188</v>
      </c>
      <c r="D233" s="760" t="s">
        <v>612</v>
      </c>
      <c r="E233" s="759" t="s">
        <v>71</v>
      </c>
      <c r="F233" s="24"/>
      <c r="G233" s="24"/>
      <c r="H233" s="47">
        <v>20</v>
      </c>
      <c r="I233" s="48">
        <f t="shared" si="15"/>
        <v>0</v>
      </c>
      <c r="J233" s="49"/>
      <c r="K233" s="49"/>
      <c r="L233" s="49"/>
      <c r="M233" s="49"/>
      <c r="N233" s="50"/>
      <c r="O233" s="33">
        <f t="shared" si="14"/>
        <v>0</v>
      </c>
    </row>
    <row r="234" spans="1:15" s="33" customFormat="1" ht="15">
      <c r="A234" s="593">
        <v>227</v>
      </c>
      <c r="B234" s="44"/>
      <c r="C234" s="53">
        <v>189</v>
      </c>
      <c r="D234" s="760" t="s">
        <v>613</v>
      </c>
      <c r="E234" s="759" t="s">
        <v>71</v>
      </c>
      <c r="F234" s="24"/>
      <c r="G234" s="24"/>
      <c r="H234" s="47">
        <v>20</v>
      </c>
      <c r="I234" s="48">
        <f t="shared" si="15"/>
        <v>0</v>
      </c>
      <c r="J234" s="49"/>
      <c r="K234" s="49"/>
      <c r="L234" s="49"/>
      <c r="M234" s="49"/>
      <c r="N234" s="50"/>
      <c r="O234" s="33">
        <f t="shared" si="14"/>
        <v>0</v>
      </c>
    </row>
    <row r="235" spans="1:15" s="33" customFormat="1" ht="15">
      <c r="A235" s="593">
        <v>228</v>
      </c>
      <c r="B235" s="44"/>
      <c r="C235" s="53">
        <v>190</v>
      </c>
      <c r="D235" s="760" t="s">
        <v>614</v>
      </c>
      <c r="E235" s="759" t="s">
        <v>71</v>
      </c>
      <c r="F235" s="24"/>
      <c r="G235" s="24"/>
      <c r="H235" s="47">
        <v>160</v>
      </c>
      <c r="I235" s="48">
        <f t="shared" si="15"/>
        <v>0</v>
      </c>
      <c r="J235" s="49"/>
      <c r="K235" s="49"/>
      <c r="L235" s="49"/>
      <c r="M235" s="49"/>
      <c r="N235" s="50"/>
      <c r="O235" s="33">
        <f t="shared" si="14"/>
        <v>0</v>
      </c>
    </row>
    <row r="236" spans="1:15" s="33" customFormat="1" ht="15">
      <c r="A236" s="593">
        <v>229</v>
      </c>
      <c r="B236" s="44"/>
      <c r="C236" s="53">
        <v>191</v>
      </c>
      <c r="D236" s="760" t="s">
        <v>615</v>
      </c>
      <c r="E236" s="759" t="s">
        <v>71</v>
      </c>
      <c r="F236" s="24"/>
      <c r="G236" s="24"/>
      <c r="H236" s="47">
        <v>240</v>
      </c>
      <c r="I236" s="48">
        <f t="shared" si="15"/>
        <v>0</v>
      </c>
      <c r="J236" s="49"/>
      <c r="K236" s="49"/>
      <c r="L236" s="49"/>
      <c r="M236" s="49"/>
      <c r="N236" s="50"/>
      <c r="O236" s="33">
        <f t="shared" si="14"/>
        <v>0</v>
      </c>
    </row>
    <row r="237" spans="1:15" s="33" customFormat="1" ht="15">
      <c r="A237" s="593">
        <v>230</v>
      </c>
      <c r="B237" s="44"/>
      <c r="C237" s="53">
        <v>192</v>
      </c>
      <c r="D237" s="760" t="s">
        <v>616</v>
      </c>
      <c r="E237" s="759" t="s">
        <v>71</v>
      </c>
      <c r="F237" s="24"/>
      <c r="G237" s="24"/>
      <c r="H237" s="47">
        <v>40</v>
      </c>
      <c r="I237" s="48">
        <f t="shared" si="15"/>
        <v>0</v>
      </c>
      <c r="J237" s="49"/>
      <c r="K237" s="49"/>
      <c r="L237" s="49"/>
      <c r="M237" s="49"/>
      <c r="N237" s="50"/>
      <c r="O237" s="33">
        <f t="shared" si="14"/>
        <v>0</v>
      </c>
    </row>
    <row r="238" spans="1:15" s="33" customFormat="1" ht="15">
      <c r="A238" s="593">
        <v>231</v>
      </c>
      <c r="B238" s="44"/>
      <c r="C238" s="53">
        <v>193</v>
      </c>
      <c r="D238" s="760" t="s">
        <v>617</v>
      </c>
      <c r="E238" s="759" t="s">
        <v>71</v>
      </c>
      <c r="F238" s="24"/>
      <c r="G238" s="24"/>
      <c r="H238" s="47">
        <v>20</v>
      </c>
      <c r="I238" s="48">
        <f t="shared" si="15"/>
        <v>0</v>
      </c>
      <c r="J238" s="49"/>
      <c r="K238" s="49"/>
      <c r="L238" s="49"/>
      <c r="M238" s="49"/>
      <c r="N238" s="50"/>
      <c r="O238" s="33">
        <f t="shared" si="14"/>
        <v>0</v>
      </c>
    </row>
    <row r="239" spans="1:15" s="33" customFormat="1" ht="15">
      <c r="A239" s="593">
        <v>232</v>
      </c>
      <c r="B239" s="44"/>
      <c r="C239" s="53">
        <v>194</v>
      </c>
      <c r="D239" s="760" t="s">
        <v>618</v>
      </c>
      <c r="E239" s="759" t="s">
        <v>71</v>
      </c>
      <c r="F239" s="24"/>
      <c r="G239" s="24"/>
      <c r="H239" s="47">
        <v>20</v>
      </c>
      <c r="I239" s="48">
        <f t="shared" si="15"/>
        <v>0</v>
      </c>
      <c r="J239" s="49"/>
      <c r="K239" s="49"/>
      <c r="L239" s="49"/>
      <c r="M239" s="49"/>
      <c r="N239" s="50"/>
      <c r="O239" s="33">
        <f t="shared" si="14"/>
        <v>0</v>
      </c>
    </row>
    <row r="240" spans="1:15" s="33" customFormat="1" ht="15">
      <c r="A240" s="593">
        <v>233</v>
      </c>
      <c r="B240" s="44"/>
      <c r="C240" s="53">
        <v>195</v>
      </c>
      <c r="D240" s="760" t="s">
        <v>619</v>
      </c>
      <c r="E240" s="759" t="s">
        <v>71</v>
      </c>
      <c r="F240" s="24"/>
      <c r="G240" s="24"/>
      <c r="H240" s="47">
        <v>19</v>
      </c>
      <c r="I240" s="48">
        <f t="shared" si="15"/>
        <v>0</v>
      </c>
      <c r="J240" s="49"/>
      <c r="K240" s="49"/>
      <c r="L240" s="49"/>
      <c r="M240" s="49"/>
      <c r="N240" s="50"/>
      <c r="O240" s="33">
        <f t="shared" si="14"/>
        <v>0</v>
      </c>
    </row>
    <row r="241" spans="1:15" s="33" customFormat="1" ht="15">
      <c r="A241" s="593">
        <v>234</v>
      </c>
      <c r="B241" s="44"/>
      <c r="C241" s="53">
        <v>196</v>
      </c>
      <c r="D241" s="760" t="s">
        <v>620</v>
      </c>
      <c r="E241" s="759" t="s">
        <v>71</v>
      </c>
      <c r="F241" s="24"/>
      <c r="G241" s="24"/>
      <c r="H241" s="47">
        <v>20</v>
      </c>
      <c r="I241" s="48">
        <f t="shared" si="15"/>
        <v>0</v>
      </c>
      <c r="J241" s="49"/>
      <c r="K241" s="49"/>
      <c r="L241" s="49"/>
      <c r="M241" s="49"/>
      <c r="N241" s="50"/>
      <c r="O241" s="33">
        <f t="shared" si="14"/>
        <v>0</v>
      </c>
    </row>
    <row r="242" spans="1:15" s="33" customFormat="1" ht="15">
      <c r="A242" s="593">
        <v>235</v>
      </c>
      <c r="B242" s="44"/>
      <c r="C242" s="53">
        <v>197</v>
      </c>
      <c r="D242" s="760" t="s">
        <v>694</v>
      </c>
      <c r="E242" s="761" t="s">
        <v>71</v>
      </c>
      <c r="F242" s="24"/>
      <c r="G242" s="24"/>
      <c r="H242" s="47">
        <v>50</v>
      </c>
      <c r="I242" s="48">
        <f t="shared" si="15"/>
        <v>0</v>
      </c>
      <c r="J242" s="49"/>
      <c r="K242" s="49"/>
      <c r="L242" s="49"/>
      <c r="M242" s="49"/>
      <c r="N242" s="50"/>
      <c r="O242" s="33">
        <f t="shared" si="14"/>
        <v>0</v>
      </c>
    </row>
    <row r="243" spans="1:15" s="33" customFormat="1" ht="15">
      <c r="A243" s="593">
        <v>236</v>
      </c>
      <c r="B243" s="44"/>
      <c r="C243" s="53">
        <v>198</v>
      </c>
      <c r="D243" s="760" t="s">
        <v>621</v>
      </c>
      <c r="E243" s="759" t="s">
        <v>71</v>
      </c>
      <c r="F243" s="24"/>
      <c r="G243" s="24"/>
      <c r="H243" s="47">
        <v>80</v>
      </c>
      <c r="I243" s="48">
        <f t="shared" si="15"/>
        <v>0</v>
      </c>
      <c r="J243" s="49"/>
      <c r="K243" s="49"/>
      <c r="L243" s="49"/>
      <c r="M243" s="49"/>
      <c r="N243" s="50"/>
      <c r="O243" s="33">
        <f t="shared" si="14"/>
        <v>0</v>
      </c>
    </row>
    <row r="244" spans="1:15" s="33" customFormat="1" ht="15">
      <c r="A244" s="593">
        <v>237</v>
      </c>
      <c r="B244" s="44"/>
      <c r="C244" s="53">
        <v>199</v>
      </c>
      <c r="D244" s="760" t="s">
        <v>622</v>
      </c>
      <c r="E244" s="759" t="s">
        <v>71</v>
      </c>
      <c r="F244" s="24"/>
      <c r="G244" s="24"/>
      <c r="H244" s="47">
        <v>0</v>
      </c>
      <c r="I244" s="48">
        <f t="shared" si="15"/>
        <v>0</v>
      </c>
      <c r="J244" s="49"/>
      <c r="K244" s="49"/>
      <c r="L244" s="49"/>
      <c r="M244" s="49"/>
      <c r="N244" s="50"/>
      <c r="O244" s="33">
        <f t="shared" si="14"/>
        <v>0</v>
      </c>
    </row>
    <row r="245" spans="1:15" s="33" customFormat="1" ht="15">
      <c r="A245" s="593">
        <v>238</v>
      </c>
      <c r="B245" s="44"/>
      <c r="C245" s="53">
        <v>200</v>
      </c>
      <c r="D245" s="760" t="s">
        <v>623</v>
      </c>
      <c r="E245" s="759" t="s">
        <v>71</v>
      </c>
      <c r="F245" s="24"/>
      <c r="G245" s="24"/>
      <c r="H245" s="47">
        <v>80</v>
      </c>
      <c r="I245" s="48">
        <f t="shared" si="15"/>
        <v>0</v>
      </c>
      <c r="J245" s="49"/>
      <c r="K245" s="49"/>
      <c r="L245" s="49"/>
      <c r="M245" s="49"/>
      <c r="N245" s="50"/>
      <c r="O245" s="33">
        <f t="shared" si="14"/>
        <v>0</v>
      </c>
    </row>
    <row r="246" spans="1:15" s="33" customFormat="1" ht="17.25" customHeight="1">
      <c r="A246" s="593">
        <v>239</v>
      </c>
      <c r="B246" s="44"/>
      <c r="C246" s="53">
        <v>201</v>
      </c>
      <c r="D246" s="760" t="s">
        <v>624</v>
      </c>
      <c r="E246" s="759" t="s">
        <v>71</v>
      </c>
      <c r="F246" s="24"/>
      <c r="G246" s="24"/>
      <c r="H246" s="47">
        <v>160</v>
      </c>
      <c r="I246" s="48">
        <f t="shared" si="15"/>
        <v>0</v>
      </c>
      <c r="J246" s="49"/>
      <c r="K246" s="49"/>
      <c r="L246" s="49"/>
      <c r="M246" s="49"/>
      <c r="N246" s="50"/>
      <c r="O246" s="33">
        <f t="shared" si="14"/>
        <v>0</v>
      </c>
    </row>
    <row r="247" spans="1:15" s="33" customFormat="1" ht="15">
      <c r="A247" s="593">
        <v>240</v>
      </c>
      <c r="B247" s="44"/>
      <c r="C247" s="53">
        <v>202</v>
      </c>
      <c r="D247" s="760" t="s">
        <v>625</v>
      </c>
      <c r="E247" s="759" t="s">
        <v>71</v>
      </c>
      <c r="F247" s="24"/>
      <c r="G247" s="24"/>
      <c r="H247" s="47">
        <v>10</v>
      </c>
      <c r="I247" s="48">
        <f t="shared" si="15"/>
        <v>0</v>
      </c>
      <c r="J247" s="49"/>
      <c r="K247" s="49"/>
      <c r="L247" s="49"/>
      <c r="M247" s="49"/>
      <c r="N247" s="50"/>
      <c r="O247" s="33">
        <f t="shared" si="14"/>
        <v>0</v>
      </c>
    </row>
    <row r="248" spans="1:15" s="33" customFormat="1" ht="15">
      <c r="A248" s="593">
        <v>241</v>
      </c>
      <c r="B248" s="44"/>
      <c r="C248" s="53">
        <v>203</v>
      </c>
      <c r="D248" s="760" t="s">
        <v>626</v>
      </c>
      <c r="E248" s="759" t="s">
        <v>71</v>
      </c>
      <c r="F248" s="24"/>
      <c r="G248" s="24"/>
      <c r="H248" s="47">
        <v>20</v>
      </c>
      <c r="I248" s="48">
        <f t="shared" si="15"/>
        <v>0</v>
      </c>
      <c r="J248" s="49"/>
      <c r="K248" s="49"/>
      <c r="L248" s="49"/>
      <c r="M248" s="49"/>
      <c r="N248" s="50"/>
      <c r="O248" s="33">
        <f t="shared" si="14"/>
        <v>0</v>
      </c>
    </row>
    <row r="249" spans="1:15" s="33" customFormat="1" ht="15">
      <c r="A249" s="593">
        <v>242</v>
      </c>
      <c r="B249" s="44"/>
      <c r="C249" s="53">
        <v>204</v>
      </c>
      <c r="D249" s="760" t="s">
        <v>627</v>
      </c>
      <c r="E249" s="759" t="s">
        <v>71</v>
      </c>
      <c r="F249" s="24"/>
      <c r="G249" s="24"/>
      <c r="H249" s="47">
        <v>160</v>
      </c>
      <c r="I249" s="48">
        <f t="shared" si="15"/>
        <v>0</v>
      </c>
      <c r="J249" s="49"/>
      <c r="K249" s="49"/>
      <c r="L249" s="49"/>
      <c r="M249" s="49"/>
      <c r="N249" s="50"/>
      <c r="O249" s="33">
        <f t="shared" si="14"/>
        <v>0</v>
      </c>
    </row>
    <row r="250" spans="1:15" s="33" customFormat="1" ht="15">
      <c r="A250" s="593">
        <v>243</v>
      </c>
      <c r="B250" s="44"/>
      <c r="C250" s="53">
        <v>205</v>
      </c>
      <c r="D250" s="760" t="s">
        <v>628</v>
      </c>
      <c r="E250" s="759" t="s">
        <v>71</v>
      </c>
      <c r="F250" s="24"/>
      <c r="G250" s="24"/>
      <c r="H250" s="47">
        <v>20</v>
      </c>
      <c r="I250" s="48">
        <f t="shared" si="15"/>
        <v>0</v>
      </c>
      <c r="J250" s="49"/>
      <c r="K250" s="49"/>
      <c r="L250" s="49"/>
      <c r="M250" s="49"/>
      <c r="N250" s="50"/>
      <c r="O250" s="33">
        <f t="shared" si="14"/>
        <v>0</v>
      </c>
    </row>
    <row r="251" spans="1:15" s="33" customFormat="1" ht="15">
      <c r="A251" s="593">
        <v>244</v>
      </c>
      <c r="B251" s="44"/>
      <c r="C251" s="53">
        <v>206</v>
      </c>
      <c r="D251" s="760" t="s">
        <v>629</v>
      </c>
      <c r="E251" s="759" t="s">
        <v>71</v>
      </c>
      <c r="F251" s="24"/>
      <c r="G251" s="24"/>
      <c r="H251" s="47">
        <v>60</v>
      </c>
      <c r="I251" s="48">
        <f t="shared" si="15"/>
        <v>0</v>
      </c>
      <c r="J251" s="49"/>
      <c r="K251" s="49"/>
      <c r="L251" s="49"/>
      <c r="M251" s="49"/>
      <c r="N251" s="50"/>
      <c r="O251" s="33">
        <f t="shared" si="14"/>
        <v>0</v>
      </c>
    </row>
    <row r="252" spans="1:15" s="33" customFormat="1" ht="15">
      <c r="A252" s="593">
        <v>245</v>
      </c>
      <c r="B252" s="44"/>
      <c r="C252" s="53">
        <v>207</v>
      </c>
      <c r="D252" s="760" t="s">
        <v>630</v>
      </c>
      <c r="E252" s="759" t="s">
        <v>71</v>
      </c>
      <c r="F252" s="24"/>
      <c r="G252" s="24"/>
      <c r="H252" s="47">
        <v>38</v>
      </c>
      <c r="I252" s="48">
        <f t="shared" si="15"/>
        <v>0</v>
      </c>
      <c r="J252" s="49"/>
      <c r="K252" s="49"/>
      <c r="L252" s="49"/>
      <c r="M252" s="49"/>
      <c r="N252" s="50"/>
      <c r="O252" s="33">
        <f t="shared" si="14"/>
        <v>0</v>
      </c>
    </row>
    <row r="253" spans="1:15" s="33" customFormat="1" ht="15">
      <c r="A253" s="593">
        <v>246</v>
      </c>
      <c r="B253" s="44"/>
      <c r="C253" s="53">
        <v>208</v>
      </c>
      <c r="D253" s="760" t="s">
        <v>631</v>
      </c>
      <c r="E253" s="759" t="s">
        <v>71</v>
      </c>
      <c r="F253" s="24"/>
      <c r="G253" s="24"/>
      <c r="H253" s="47">
        <v>20</v>
      </c>
      <c r="I253" s="48">
        <f t="shared" si="15"/>
        <v>0</v>
      </c>
      <c r="J253" s="49"/>
      <c r="K253" s="49"/>
      <c r="L253" s="49"/>
      <c r="M253" s="49"/>
      <c r="N253" s="50"/>
      <c r="O253" s="33">
        <f t="shared" si="14"/>
        <v>0</v>
      </c>
    </row>
    <row r="254" spans="1:15" s="33" customFormat="1" ht="15">
      <c r="A254" s="593">
        <v>247</v>
      </c>
      <c r="B254" s="44"/>
      <c r="C254" s="53">
        <v>209</v>
      </c>
      <c r="D254" s="760" t="s">
        <v>632</v>
      </c>
      <c r="E254" s="759" t="s">
        <v>71</v>
      </c>
      <c r="F254" s="24"/>
      <c r="G254" s="24"/>
      <c r="H254" s="47">
        <v>77</v>
      </c>
      <c r="I254" s="48">
        <f t="shared" si="15"/>
        <v>0</v>
      </c>
      <c r="J254" s="49"/>
      <c r="K254" s="49"/>
      <c r="L254" s="49"/>
      <c r="M254" s="49"/>
      <c r="N254" s="50"/>
      <c r="O254" s="33">
        <f t="shared" si="14"/>
        <v>0</v>
      </c>
    </row>
    <row r="255" spans="1:15" s="33" customFormat="1" ht="15">
      <c r="A255" s="593">
        <v>248</v>
      </c>
      <c r="B255" s="44"/>
      <c r="C255" s="53">
        <v>210</v>
      </c>
      <c r="D255" s="760" t="s">
        <v>633</v>
      </c>
      <c r="E255" s="759" t="s">
        <v>71</v>
      </c>
      <c r="F255" s="24"/>
      <c r="G255" s="24"/>
      <c r="H255" s="47">
        <v>26</v>
      </c>
      <c r="I255" s="48">
        <f t="shared" si="15"/>
        <v>0</v>
      </c>
      <c r="J255" s="49"/>
      <c r="K255" s="49"/>
      <c r="L255" s="49"/>
      <c r="M255" s="49"/>
      <c r="N255" s="50"/>
      <c r="O255" s="33">
        <f t="shared" si="14"/>
        <v>0</v>
      </c>
    </row>
    <row r="256" spans="1:15" s="33" customFormat="1" ht="15">
      <c r="A256" s="593">
        <v>249</v>
      </c>
      <c r="B256" s="44"/>
      <c r="C256" s="53">
        <v>211</v>
      </c>
      <c r="D256" s="760" t="s">
        <v>634</v>
      </c>
      <c r="E256" s="759" t="s">
        <v>71</v>
      </c>
      <c r="F256" s="24"/>
      <c r="G256" s="24"/>
      <c r="H256" s="47">
        <v>80</v>
      </c>
      <c r="I256" s="48">
        <f t="shared" si="15"/>
        <v>0</v>
      </c>
      <c r="J256" s="49"/>
      <c r="K256" s="49"/>
      <c r="L256" s="49"/>
      <c r="M256" s="49"/>
      <c r="N256" s="50"/>
      <c r="O256" s="33">
        <f t="shared" si="14"/>
        <v>0</v>
      </c>
    </row>
    <row r="257" spans="1:15" s="33" customFormat="1" ht="15">
      <c r="A257" s="593">
        <v>250</v>
      </c>
      <c r="B257" s="44"/>
      <c r="C257" s="53">
        <v>212</v>
      </c>
      <c r="D257" s="760" t="s">
        <v>635</v>
      </c>
      <c r="E257" s="759" t="s">
        <v>71</v>
      </c>
      <c r="F257" s="24"/>
      <c r="G257" s="24"/>
      <c r="H257" s="47">
        <v>46</v>
      </c>
      <c r="I257" s="48">
        <f t="shared" si="15"/>
        <v>0</v>
      </c>
      <c r="J257" s="49"/>
      <c r="K257" s="49"/>
      <c r="L257" s="49"/>
      <c r="M257" s="49"/>
      <c r="N257" s="50"/>
      <c r="O257" s="33">
        <f t="shared" si="14"/>
        <v>0</v>
      </c>
    </row>
    <row r="258" spans="1:15" s="33" customFormat="1" ht="15.75" customHeight="1">
      <c r="A258" s="593">
        <v>251</v>
      </c>
      <c r="B258" s="44"/>
      <c r="C258" s="53">
        <v>213</v>
      </c>
      <c r="D258" s="760" t="s">
        <v>693</v>
      </c>
      <c r="E258" s="761" t="s">
        <v>71</v>
      </c>
      <c r="F258" s="24"/>
      <c r="G258" s="24"/>
      <c r="H258" s="47">
        <v>500</v>
      </c>
      <c r="I258" s="48">
        <f t="shared" si="15"/>
        <v>0</v>
      </c>
      <c r="J258" s="49"/>
      <c r="K258" s="49"/>
      <c r="L258" s="49"/>
      <c r="M258" s="49"/>
      <c r="N258" s="50"/>
      <c r="O258" s="33">
        <f t="shared" si="14"/>
        <v>0</v>
      </c>
    </row>
    <row r="259" spans="1:15" s="33" customFormat="1" ht="15.75" customHeight="1">
      <c r="A259" s="593">
        <v>252</v>
      </c>
      <c r="B259" s="44"/>
      <c r="C259" s="53">
        <v>214</v>
      </c>
      <c r="D259" s="760" t="s">
        <v>636</v>
      </c>
      <c r="E259" s="761" t="s">
        <v>71</v>
      </c>
      <c r="F259" s="24"/>
      <c r="G259" s="24"/>
      <c r="H259" s="47">
        <v>16</v>
      </c>
      <c r="I259" s="48">
        <f t="shared" si="15"/>
        <v>0</v>
      </c>
      <c r="J259" s="49"/>
      <c r="K259" s="49"/>
      <c r="L259" s="49"/>
      <c r="M259" s="49"/>
      <c r="N259" s="50"/>
      <c r="O259" s="33">
        <f t="shared" si="14"/>
        <v>0</v>
      </c>
    </row>
    <row r="260" spans="1:15" s="33" customFormat="1" ht="15">
      <c r="A260" s="593">
        <v>253</v>
      </c>
      <c r="B260" s="44"/>
      <c r="C260" s="53">
        <v>215</v>
      </c>
      <c r="D260" s="760" t="s">
        <v>637</v>
      </c>
      <c r="E260" s="759" t="s">
        <v>71</v>
      </c>
      <c r="F260" s="24"/>
      <c r="G260" s="24"/>
      <c r="H260" s="47">
        <v>19</v>
      </c>
      <c r="I260" s="48">
        <f t="shared" si="15"/>
        <v>0</v>
      </c>
      <c r="J260" s="49"/>
      <c r="K260" s="49"/>
      <c r="L260" s="49"/>
      <c r="M260" s="49"/>
      <c r="N260" s="50"/>
      <c r="O260" s="33">
        <f t="shared" si="14"/>
        <v>0</v>
      </c>
    </row>
    <row r="261" spans="1:15" s="33" customFormat="1" ht="15.75" customHeight="1">
      <c r="A261" s="593">
        <v>254</v>
      </c>
      <c r="B261" s="44"/>
      <c r="C261" s="53">
        <v>216</v>
      </c>
      <c r="D261" s="760" t="s">
        <v>638</v>
      </c>
      <c r="E261" s="761" t="s">
        <v>71</v>
      </c>
      <c r="F261" s="24"/>
      <c r="G261" s="24"/>
      <c r="H261" s="47">
        <v>16</v>
      </c>
      <c r="I261" s="48">
        <f t="shared" si="15"/>
        <v>0</v>
      </c>
      <c r="J261" s="49"/>
      <c r="K261" s="49"/>
      <c r="L261" s="49"/>
      <c r="M261" s="49"/>
      <c r="N261" s="50"/>
      <c r="O261" s="33">
        <f t="shared" si="14"/>
        <v>0</v>
      </c>
    </row>
    <row r="262" spans="1:15" s="33" customFormat="1" ht="15">
      <c r="A262" s="593">
        <v>255</v>
      </c>
      <c r="B262" s="44"/>
      <c r="C262" s="53">
        <v>217</v>
      </c>
      <c r="D262" s="760" t="s">
        <v>639</v>
      </c>
      <c r="E262" s="759" t="s">
        <v>71</v>
      </c>
      <c r="F262" s="24"/>
      <c r="G262" s="24"/>
      <c r="H262" s="47">
        <v>20</v>
      </c>
      <c r="I262" s="48">
        <f t="shared" si="15"/>
        <v>0</v>
      </c>
      <c r="J262" s="49"/>
      <c r="K262" s="49"/>
      <c r="L262" s="49"/>
      <c r="M262" s="49"/>
      <c r="N262" s="50"/>
      <c r="O262" s="33">
        <f t="shared" si="14"/>
        <v>0</v>
      </c>
    </row>
    <row r="263" spans="1:15" s="33" customFormat="1" ht="15">
      <c r="A263" s="593">
        <v>256</v>
      </c>
      <c r="B263" s="44"/>
      <c r="C263" s="53">
        <v>218</v>
      </c>
      <c r="D263" s="760" t="s">
        <v>640</v>
      </c>
      <c r="E263" s="759" t="s">
        <v>71</v>
      </c>
      <c r="F263" s="24"/>
      <c r="G263" s="24"/>
      <c r="H263" s="47">
        <v>20</v>
      </c>
      <c r="I263" s="48">
        <f t="shared" si="15"/>
        <v>0</v>
      </c>
      <c r="J263" s="49"/>
      <c r="K263" s="49"/>
      <c r="L263" s="49"/>
      <c r="M263" s="49"/>
      <c r="N263" s="50"/>
      <c r="O263" s="33">
        <f t="shared" si="14"/>
        <v>0</v>
      </c>
    </row>
    <row r="264" spans="1:15" s="33" customFormat="1" ht="15">
      <c r="A264" s="593">
        <v>257</v>
      </c>
      <c r="B264" s="44"/>
      <c r="C264" s="53">
        <v>219</v>
      </c>
      <c r="D264" s="760" t="s">
        <v>641</v>
      </c>
      <c r="E264" s="759" t="s">
        <v>71</v>
      </c>
      <c r="F264" s="24"/>
      <c r="G264" s="24"/>
      <c r="H264" s="47">
        <v>11</v>
      </c>
      <c r="I264" s="48">
        <f t="shared" si="15"/>
        <v>0</v>
      </c>
      <c r="J264" s="49"/>
      <c r="K264" s="49"/>
      <c r="L264" s="49"/>
      <c r="M264" s="49"/>
      <c r="N264" s="50"/>
      <c r="O264" s="33">
        <f t="shared" si="14"/>
        <v>0</v>
      </c>
    </row>
    <row r="265" spans="1:15" s="33" customFormat="1" ht="17.25" customHeight="1">
      <c r="A265" s="593">
        <v>258</v>
      </c>
      <c r="B265" s="44"/>
      <c r="C265" s="53">
        <v>220</v>
      </c>
      <c r="D265" s="760" t="s">
        <v>642</v>
      </c>
      <c r="E265" s="759" t="s">
        <v>71</v>
      </c>
      <c r="F265" s="24"/>
      <c r="G265" s="24"/>
      <c r="H265" s="47">
        <v>80</v>
      </c>
      <c r="I265" s="48">
        <f t="shared" si="15"/>
        <v>0</v>
      </c>
      <c r="J265" s="49"/>
      <c r="K265" s="49"/>
      <c r="L265" s="49"/>
      <c r="M265" s="49"/>
      <c r="N265" s="50"/>
      <c r="O265" s="33">
        <f t="shared" si="14"/>
        <v>0</v>
      </c>
    </row>
    <row r="266" spans="1:15" s="33" customFormat="1" ht="15">
      <c r="A266" s="593">
        <v>259</v>
      </c>
      <c r="B266" s="44"/>
      <c r="C266" s="53">
        <v>221</v>
      </c>
      <c r="D266" s="760" t="s">
        <v>643</v>
      </c>
      <c r="E266" s="759" t="s">
        <v>71</v>
      </c>
      <c r="F266" s="24"/>
      <c r="G266" s="24"/>
      <c r="H266" s="47">
        <v>100</v>
      </c>
      <c r="I266" s="48">
        <f t="shared" si="15"/>
        <v>0</v>
      </c>
      <c r="J266" s="49"/>
      <c r="K266" s="49"/>
      <c r="L266" s="49"/>
      <c r="M266" s="49"/>
      <c r="N266" s="50"/>
      <c r="O266" s="33">
        <f aca="true" t="shared" si="16" ref="O266:O295">SUM(J266:N266)-I266</f>
        <v>0</v>
      </c>
    </row>
    <row r="267" spans="1:15" s="33" customFormat="1" ht="15">
      <c r="A267" s="593">
        <v>260</v>
      </c>
      <c r="B267" s="44"/>
      <c r="C267" s="53">
        <v>222</v>
      </c>
      <c r="D267" s="760" t="s">
        <v>644</v>
      </c>
      <c r="E267" s="761" t="s">
        <v>71</v>
      </c>
      <c r="F267" s="24"/>
      <c r="G267" s="24"/>
      <c r="H267" s="47">
        <v>40</v>
      </c>
      <c r="I267" s="48">
        <f t="shared" si="15"/>
        <v>0</v>
      </c>
      <c r="J267" s="49"/>
      <c r="K267" s="49"/>
      <c r="L267" s="49"/>
      <c r="M267" s="49"/>
      <c r="N267" s="50"/>
      <c r="O267" s="33">
        <f t="shared" si="16"/>
        <v>0</v>
      </c>
    </row>
    <row r="268" spans="1:15" s="33" customFormat="1" ht="15">
      <c r="A268" s="593">
        <v>261</v>
      </c>
      <c r="B268" s="44"/>
      <c r="C268" s="53">
        <v>223</v>
      </c>
      <c r="D268" s="760" t="s">
        <v>645</v>
      </c>
      <c r="E268" s="759" t="s">
        <v>71</v>
      </c>
      <c r="F268" s="24"/>
      <c r="G268" s="24"/>
      <c r="H268" s="47">
        <v>100</v>
      </c>
      <c r="I268" s="48">
        <f t="shared" si="15"/>
        <v>0</v>
      </c>
      <c r="J268" s="49"/>
      <c r="K268" s="49"/>
      <c r="L268" s="49"/>
      <c r="M268" s="49"/>
      <c r="N268" s="50"/>
      <c r="O268" s="33">
        <f t="shared" si="16"/>
        <v>0</v>
      </c>
    </row>
    <row r="269" spans="1:15" s="33" customFormat="1" ht="15">
      <c r="A269" s="593">
        <v>262</v>
      </c>
      <c r="B269" s="44"/>
      <c r="C269" s="53">
        <v>224</v>
      </c>
      <c r="D269" s="760" t="s">
        <v>646</v>
      </c>
      <c r="E269" s="759" t="s">
        <v>71</v>
      </c>
      <c r="F269" s="24"/>
      <c r="G269" s="24"/>
      <c r="H269" s="47">
        <v>35</v>
      </c>
      <c r="I269" s="48">
        <f t="shared" si="15"/>
        <v>0</v>
      </c>
      <c r="J269" s="49"/>
      <c r="K269" s="49"/>
      <c r="L269" s="49"/>
      <c r="M269" s="49"/>
      <c r="N269" s="50"/>
      <c r="O269" s="33">
        <f t="shared" si="16"/>
        <v>0</v>
      </c>
    </row>
    <row r="270" spans="1:15" s="33" customFormat="1" ht="15">
      <c r="A270" s="593">
        <v>263</v>
      </c>
      <c r="B270" s="44"/>
      <c r="C270" s="53">
        <v>225</v>
      </c>
      <c r="D270" s="760" t="s">
        <v>647</v>
      </c>
      <c r="E270" s="759" t="s">
        <v>71</v>
      </c>
      <c r="F270" s="24"/>
      <c r="G270" s="24"/>
      <c r="H270" s="47">
        <v>12</v>
      </c>
      <c r="I270" s="48">
        <f t="shared" si="15"/>
        <v>0</v>
      </c>
      <c r="J270" s="49"/>
      <c r="K270" s="49"/>
      <c r="L270" s="49"/>
      <c r="M270" s="49"/>
      <c r="N270" s="50"/>
      <c r="O270" s="33">
        <f t="shared" si="16"/>
        <v>0</v>
      </c>
    </row>
    <row r="271" spans="1:15" s="33" customFormat="1" ht="15">
      <c r="A271" s="593">
        <v>264</v>
      </c>
      <c r="B271" s="44"/>
      <c r="C271" s="53">
        <v>226</v>
      </c>
      <c r="D271" s="760" t="s">
        <v>648</v>
      </c>
      <c r="E271" s="759" t="s">
        <v>71</v>
      </c>
      <c r="F271" s="24"/>
      <c r="G271" s="24"/>
      <c r="H271" s="47">
        <v>15</v>
      </c>
      <c r="I271" s="48">
        <f t="shared" si="15"/>
        <v>0</v>
      </c>
      <c r="J271" s="49"/>
      <c r="K271" s="49"/>
      <c r="L271" s="49"/>
      <c r="M271" s="49"/>
      <c r="N271" s="50"/>
      <c r="O271" s="33">
        <f t="shared" si="16"/>
        <v>0</v>
      </c>
    </row>
    <row r="272" spans="1:15" s="33" customFormat="1" ht="15">
      <c r="A272" s="593">
        <v>265</v>
      </c>
      <c r="B272" s="44"/>
      <c r="C272" s="53">
        <v>227</v>
      </c>
      <c r="D272" s="760" t="s">
        <v>76</v>
      </c>
      <c r="E272" s="759" t="s">
        <v>71</v>
      </c>
      <c r="F272" s="24"/>
      <c r="G272" s="24"/>
      <c r="H272" s="47">
        <v>190</v>
      </c>
      <c r="I272" s="48">
        <f t="shared" si="15"/>
        <v>0</v>
      </c>
      <c r="J272" s="49"/>
      <c r="K272" s="49"/>
      <c r="L272" s="49"/>
      <c r="M272" s="49"/>
      <c r="N272" s="50"/>
      <c r="O272" s="33">
        <f t="shared" si="16"/>
        <v>0</v>
      </c>
    </row>
    <row r="273" spans="1:15" s="25" customFormat="1" ht="15">
      <c r="A273" s="593">
        <v>266</v>
      </c>
      <c r="B273" s="57"/>
      <c r="C273" s="53">
        <v>228</v>
      </c>
      <c r="D273" s="58" t="s">
        <v>240</v>
      </c>
      <c r="E273" s="53" t="s">
        <v>71</v>
      </c>
      <c r="F273" s="23">
        <v>24822</v>
      </c>
      <c r="G273" s="23"/>
      <c r="H273" s="59"/>
      <c r="I273" s="632">
        <f t="shared" si="15"/>
        <v>0</v>
      </c>
      <c r="J273" s="60"/>
      <c r="K273" s="60"/>
      <c r="L273" s="60"/>
      <c r="M273" s="60"/>
      <c r="N273" s="61"/>
      <c r="O273" s="33">
        <f t="shared" si="16"/>
        <v>0</v>
      </c>
    </row>
    <row r="274" spans="1:15" s="33" customFormat="1" ht="15">
      <c r="A274" s="593">
        <v>267</v>
      </c>
      <c r="B274" s="44"/>
      <c r="C274" s="53">
        <v>229</v>
      </c>
      <c r="D274" s="46" t="s">
        <v>649</v>
      </c>
      <c r="E274" s="45" t="s">
        <v>71</v>
      </c>
      <c r="F274" s="24">
        <v>8580</v>
      </c>
      <c r="G274" s="24"/>
      <c r="H274" s="47"/>
      <c r="I274" s="48">
        <f t="shared" si="15"/>
        <v>0</v>
      </c>
      <c r="J274" s="49"/>
      <c r="K274" s="49"/>
      <c r="L274" s="49"/>
      <c r="M274" s="49"/>
      <c r="N274" s="50"/>
      <c r="O274" s="33">
        <f t="shared" si="16"/>
        <v>0</v>
      </c>
    </row>
    <row r="275" spans="1:15" s="33" customFormat="1" ht="15">
      <c r="A275" s="593">
        <v>268</v>
      </c>
      <c r="B275" s="44"/>
      <c r="C275" s="53">
        <v>230</v>
      </c>
      <c r="D275" s="46" t="s">
        <v>153</v>
      </c>
      <c r="E275" s="45" t="s">
        <v>71</v>
      </c>
      <c r="F275" s="24">
        <v>2000</v>
      </c>
      <c r="G275" s="24"/>
      <c r="H275" s="47"/>
      <c r="I275" s="48">
        <f t="shared" si="15"/>
        <v>0</v>
      </c>
      <c r="J275" s="49"/>
      <c r="K275" s="49"/>
      <c r="L275" s="49"/>
      <c r="M275" s="49"/>
      <c r="N275" s="50"/>
      <c r="O275" s="33">
        <f t="shared" si="16"/>
        <v>0</v>
      </c>
    </row>
    <row r="276" spans="1:15" s="33" customFormat="1" ht="15">
      <c r="A276" s="593">
        <v>269</v>
      </c>
      <c r="B276" s="44"/>
      <c r="C276" s="53">
        <v>231</v>
      </c>
      <c r="D276" s="46" t="s">
        <v>650</v>
      </c>
      <c r="E276" s="45" t="s">
        <v>71</v>
      </c>
      <c r="F276" s="24">
        <v>32465</v>
      </c>
      <c r="G276" s="24"/>
      <c r="H276" s="47"/>
      <c r="I276" s="48">
        <f t="shared" si="15"/>
        <v>0</v>
      </c>
      <c r="J276" s="49"/>
      <c r="K276" s="49"/>
      <c r="L276" s="49"/>
      <c r="M276" s="49"/>
      <c r="N276" s="50"/>
      <c r="O276" s="33">
        <f t="shared" si="16"/>
        <v>0</v>
      </c>
    </row>
    <row r="277" spans="1:15" s="33" customFormat="1" ht="15">
      <c r="A277" s="593">
        <v>270</v>
      </c>
      <c r="B277" s="44"/>
      <c r="C277" s="53">
        <v>232</v>
      </c>
      <c r="D277" s="46" t="s">
        <v>242</v>
      </c>
      <c r="E277" s="45" t="s">
        <v>71</v>
      </c>
      <c r="F277" s="24">
        <v>75</v>
      </c>
      <c r="G277" s="24"/>
      <c r="H277" s="47"/>
      <c r="I277" s="48">
        <f t="shared" si="15"/>
        <v>0</v>
      </c>
      <c r="J277" s="49"/>
      <c r="K277" s="49"/>
      <c r="L277" s="49"/>
      <c r="M277" s="49"/>
      <c r="N277" s="50"/>
      <c r="O277" s="33">
        <f t="shared" si="16"/>
        <v>0</v>
      </c>
    </row>
    <row r="278" spans="1:15" s="33" customFormat="1" ht="15">
      <c r="A278" s="593">
        <v>271</v>
      </c>
      <c r="B278" s="44"/>
      <c r="C278" s="53">
        <v>233</v>
      </c>
      <c r="D278" s="46" t="s">
        <v>651</v>
      </c>
      <c r="E278" s="45" t="s">
        <v>71</v>
      </c>
      <c r="F278" s="24">
        <v>258</v>
      </c>
      <c r="G278" s="24"/>
      <c r="H278" s="47"/>
      <c r="I278" s="48">
        <f t="shared" si="15"/>
        <v>0</v>
      </c>
      <c r="J278" s="49"/>
      <c r="K278" s="49"/>
      <c r="L278" s="49"/>
      <c r="M278" s="49"/>
      <c r="N278" s="50"/>
      <c r="O278" s="33">
        <f t="shared" si="16"/>
        <v>0</v>
      </c>
    </row>
    <row r="279" spans="1:15" s="33" customFormat="1" ht="17.25" customHeight="1">
      <c r="A279" s="593">
        <v>272</v>
      </c>
      <c r="B279" s="44"/>
      <c r="C279" s="53">
        <v>234</v>
      </c>
      <c r="D279" s="46" t="s">
        <v>652</v>
      </c>
      <c r="E279" s="45" t="s">
        <v>71</v>
      </c>
      <c r="F279" s="24">
        <v>1100</v>
      </c>
      <c r="G279" s="24"/>
      <c r="H279" s="47"/>
      <c r="I279" s="48">
        <f t="shared" si="15"/>
        <v>0</v>
      </c>
      <c r="J279" s="49"/>
      <c r="K279" s="49"/>
      <c r="L279" s="49"/>
      <c r="M279" s="49"/>
      <c r="N279" s="50"/>
      <c r="O279" s="33">
        <f t="shared" si="16"/>
        <v>0</v>
      </c>
    </row>
    <row r="280" spans="1:15" s="33" customFormat="1" ht="15">
      <c r="A280" s="593">
        <v>273</v>
      </c>
      <c r="B280" s="44"/>
      <c r="C280" s="53">
        <v>235</v>
      </c>
      <c r="D280" s="46" t="s">
        <v>246</v>
      </c>
      <c r="E280" s="45" t="s">
        <v>71</v>
      </c>
      <c r="F280" s="24">
        <v>1400</v>
      </c>
      <c r="G280" s="24"/>
      <c r="H280" s="47"/>
      <c r="I280" s="48">
        <f t="shared" si="15"/>
        <v>0</v>
      </c>
      <c r="J280" s="49"/>
      <c r="K280" s="49"/>
      <c r="L280" s="49"/>
      <c r="M280" s="49"/>
      <c r="N280" s="50"/>
      <c r="O280" s="33">
        <f t="shared" si="16"/>
        <v>0</v>
      </c>
    </row>
    <row r="281" spans="1:15" s="33" customFormat="1" ht="15">
      <c r="A281" s="593">
        <v>274</v>
      </c>
      <c r="B281" s="44"/>
      <c r="C281" s="53">
        <v>236</v>
      </c>
      <c r="D281" s="46" t="s">
        <v>247</v>
      </c>
      <c r="E281" s="45" t="s">
        <v>71</v>
      </c>
      <c r="F281" s="24">
        <v>1935</v>
      </c>
      <c r="G281" s="24"/>
      <c r="H281" s="47"/>
      <c r="I281" s="48">
        <f t="shared" si="15"/>
        <v>0</v>
      </c>
      <c r="J281" s="49"/>
      <c r="K281" s="49"/>
      <c r="L281" s="49"/>
      <c r="M281" s="49"/>
      <c r="N281" s="50"/>
      <c r="O281" s="33">
        <f t="shared" si="16"/>
        <v>0</v>
      </c>
    </row>
    <row r="282" spans="1:15" s="33" customFormat="1" ht="15">
      <c r="A282" s="593">
        <v>275</v>
      </c>
      <c r="B282" s="44"/>
      <c r="C282" s="53">
        <v>237</v>
      </c>
      <c r="D282" s="46" t="s">
        <v>248</v>
      </c>
      <c r="E282" s="45" t="s">
        <v>71</v>
      </c>
      <c r="F282" s="24">
        <v>150</v>
      </c>
      <c r="G282" s="24"/>
      <c r="H282" s="47"/>
      <c r="I282" s="48">
        <f t="shared" si="15"/>
        <v>0</v>
      </c>
      <c r="J282" s="49"/>
      <c r="K282" s="49"/>
      <c r="L282" s="49"/>
      <c r="M282" s="49"/>
      <c r="N282" s="50"/>
      <c r="O282" s="33">
        <f t="shared" si="16"/>
        <v>0</v>
      </c>
    </row>
    <row r="283" spans="1:15" s="33" customFormat="1" ht="15">
      <c r="A283" s="593">
        <v>276</v>
      </c>
      <c r="B283" s="44"/>
      <c r="C283" s="53">
        <v>238</v>
      </c>
      <c r="D283" s="46" t="s">
        <v>249</v>
      </c>
      <c r="E283" s="45" t="s">
        <v>71</v>
      </c>
      <c r="F283" s="24">
        <v>900</v>
      </c>
      <c r="G283" s="24"/>
      <c r="H283" s="47"/>
      <c r="I283" s="48">
        <f t="shared" si="15"/>
        <v>0</v>
      </c>
      <c r="J283" s="49"/>
      <c r="K283" s="49"/>
      <c r="L283" s="49"/>
      <c r="M283" s="49"/>
      <c r="N283" s="50"/>
      <c r="O283" s="33">
        <f t="shared" si="16"/>
        <v>0</v>
      </c>
    </row>
    <row r="284" spans="1:15" s="33" customFormat="1" ht="15">
      <c r="A284" s="593">
        <v>277</v>
      </c>
      <c r="B284" s="44"/>
      <c r="C284" s="53">
        <v>239</v>
      </c>
      <c r="D284" s="46" t="s">
        <v>521</v>
      </c>
      <c r="E284" s="45" t="s">
        <v>71</v>
      </c>
      <c r="F284" s="24">
        <v>1000</v>
      </c>
      <c r="G284" s="24"/>
      <c r="H284" s="47"/>
      <c r="I284" s="48">
        <f t="shared" si="15"/>
        <v>0</v>
      </c>
      <c r="J284" s="49"/>
      <c r="K284" s="49"/>
      <c r="L284" s="49"/>
      <c r="M284" s="49"/>
      <c r="N284" s="50"/>
      <c r="O284" s="33">
        <f t="shared" si="16"/>
        <v>0</v>
      </c>
    </row>
    <row r="285" spans="1:15" s="33" customFormat="1" ht="15">
      <c r="A285" s="593">
        <v>278</v>
      </c>
      <c r="B285" s="44"/>
      <c r="C285" s="53">
        <v>240</v>
      </c>
      <c r="D285" s="46" t="s">
        <v>250</v>
      </c>
      <c r="E285" s="45" t="s">
        <v>71</v>
      </c>
      <c r="F285" s="24">
        <v>501</v>
      </c>
      <c r="G285" s="24"/>
      <c r="H285" s="47"/>
      <c r="I285" s="48">
        <f t="shared" si="15"/>
        <v>0</v>
      </c>
      <c r="J285" s="49"/>
      <c r="K285" s="49"/>
      <c r="L285" s="49"/>
      <c r="M285" s="49"/>
      <c r="N285" s="50"/>
      <c r="O285" s="33">
        <f t="shared" si="16"/>
        <v>0</v>
      </c>
    </row>
    <row r="286" spans="1:15" s="33" customFormat="1" ht="15.75" thickBot="1">
      <c r="A286" s="593">
        <v>279</v>
      </c>
      <c r="B286" s="44"/>
      <c r="C286" s="53">
        <v>241</v>
      </c>
      <c r="D286" s="46" t="s">
        <v>251</v>
      </c>
      <c r="E286" s="45" t="s">
        <v>71</v>
      </c>
      <c r="F286" s="24">
        <v>600</v>
      </c>
      <c r="G286" s="24"/>
      <c r="H286" s="47"/>
      <c r="I286" s="48">
        <f t="shared" si="15"/>
        <v>0</v>
      </c>
      <c r="J286" s="49"/>
      <c r="K286" s="49"/>
      <c r="L286" s="49"/>
      <c r="M286" s="49"/>
      <c r="N286" s="50"/>
      <c r="O286" s="33">
        <f t="shared" si="16"/>
        <v>0</v>
      </c>
    </row>
    <row r="287" spans="1:15" s="87" customFormat="1" ht="21.75" customHeight="1" thickBot="1" thickTop="1">
      <c r="A287" s="593">
        <v>280</v>
      </c>
      <c r="B287" s="80"/>
      <c r="C287" s="81"/>
      <c r="D287" s="82" t="s">
        <v>58</v>
      </c>
      <c r="E287" s="83"/>
      <c r="F287" s="84">
        <f>SUM(F155:F286,F102:F149,F78:F101,F61:F70,F56,F35:F50,F27:F29,F21:F24,F8:F14)</f>
        <v>4362635</v>
      </c>
      <c r="G287" s="84">
        <f>SUM(G155:G286,G102:G149,G78:G101,G61:G70,G56,G35:G50,G27:G29,G21:G24,G8:G14)</f>
        <v>4180802</v>
      </c>
      <c r="H287" s="85">
        <f>SUM(H155:H286,H102:H149,H78:H101,H61:H70,H56,H35:H50,H27:H29,H21:H24,H8:H14)</f>
        <v>4936709</v>
      </c>
      <c r="I287" s="86">
        <f aca="true" t="shared" si="17" ref="I287:N287">SUM(I8:I286)-I14-I50-I149-I29-I56-I70-I24</f>
        <v>4109152</v>
      </c>
      <c r="J287" s="84">
        <f t="shared" si="17"/>
        <v>25584</v>
      </c>
      <c r="K287" s="84">
        <f t="shared" si="17"/>
        <v>5614</v>
      </c>
      <c r="L287" s="84">
        <f t="shared" si="17"/>
        <v>1807525</v>
      </c>
      <c r="M287" s="84">
        <f t="shared" si="17"/>
        <v>57432</v>
      </c>
      <c r="N287" s="779">
        <f t="shared" si="17"/>
        <v>2212997</v>
      </c>
      <c r="O287" s="33">
        <f t="shared" si="16"/>
        <v>0</v>
      </c>
    </row>
    <row r="288" spans="1:15" s="604" customFormat="1" ht="19.5" customHeight="1" thickTop="1">
      <c r="A288" s="593">
        <v>281</v>
      </c>
      <c r="B288" s="597"/>
      <c r="C288" s="598"/>
      <c r="D288" s="599" t="s">
        <v>252</v>
      </c>
      <c r="E288" s="598"/>
      <c r="F288" s="600">
        <f>SUM(F8,F9,F165,F45,F46,F47,F68,F69,F79,F80,F84,F86,F87,F88,F89,F90,F94,F129,F128,F127,F102,F103,F172,F104,F105,F119,F120,F121,F123,F124)+SUM(F125,F130,F131,F132,F133,F134,F136,F137,F138,F139,F140,F141,F175,F149,F155)</f>
        <v>3088342</v>
      </c>
      <c r="G288" s="600">
        <f>SUM(G8,G9,G165,G45,G46,G47,G68,G69,G79,G80,G84,G86,G87,G88,G89,G90,G94,G129,G128,G127,G102,G103,G172,G104,G105,G119,G120,G121,G123,G124)+SUM(G125,G130,G131,G132,G133,G134,G136,G137,G138,G139,G140,G141,G175,G149,G155)</f>
        <v>3005084</v>
      </c>
      <c r="H288" s="601">
        <f>SUM(H8,H9,H165,H45,H46,H47,H68,H69,H79,H80,H84,H86,H87,H88,H89,H90,H94,H129,H128,H127,H102,H103,H172,H104,H105,H119,H120,H121,H123,H124)+SUM(H125,H130,H131,H132,H133,H134,H136,H137,H138,H139,H140,H141,H175,H149,H155)</f>
        <v>3464985</v>
      </c>
      <c r="I288" s="602">
        <f>SUM(J288:N288)</f>
        <v>2812407</v>
      </c>
      <c r="J288" s="603">
        <f>SUM(J8,J9,J165,J45,J46,J47,J68,J69,J79,J80,J84,J86,J87,J88,J89,J90,J94,J129,J128,J127,J102,J103,J172,J104,J105,J119,J120,J121,J123,J124)+SUM(J125,J130,J131,J132,J133,J134,J136,J137,J138,J139,J140,J141,J175,J149,J155)+J62+J70+J78+J85</f>
        <v>15276</v>
      </c>
      <c r="K288" s="603">
        <f>SUM(K8,K9,K165,K45,K46,K47,K68,K69,K79,K80,K84,K86,K87,K88,K89,K90,K94,K129,K128,K127,K102,K103,K172,K104,K105,K119,K120,K121,K123,K124)+SUM(K125,K130,K131,K132,K133,K134,K136,K137,K138,K139,K140,K141,K175,K149,K155)+K62+K70+K78+K85</f>
        <v>2099</v>
      </c>
      <c r="L288" s="603">
        <f>SUM(L8,L9,L165,L45,L46,L47,L68,L69,L79,L80,L84,L86,L87,L88,L89,L90,L94,L129,L128,L127,L102,L103,L172,L104,L105,L119,L120,L121,L123,L124)+SUM(L125,L130,L131,L132,L133,L134,L136,L137,L138,L139,L140,L141,L175,L149,L155)+L62+L70+L78+L85</f>
        <v>992295</v>
      </c>
      <c r="M288" s="603">
        <f>SUM(M8,M9,M165,M45,M46,M47,M68,M69,M79,M80,M84,M86,M87,M88,M89,M90,M94,M129,M128,M127,M102,M103,M172,M104,M105,M119,M120,M121,M123,M124)+SUM(M125,M130,M131,M132,M133,M134,M136,M137,M138,M139,M140,M141,M175,M149,M155)+M62+M70+M78+M85</f>
        <v>45112</v>
      </c>
      <c r="N288" s="1084">
        <f>SUM(N8,N9,N165,N45,N46,N47,N68,N69,N79,N80,N84,N86,N87,N88,N89,N90,N94,N129,N128,N127,N102,N103,N172,N104,N105,N119,N120,N121,N123,N124)+SUM(N125,N130,N131,N132,N133,N134,N136,N137,N138,N139,N140,N141,N175,N149,N155)+N62+N70+N78+N85</f>
        <v>1757625</v>
      </c>
      <c r="O288" s="33">
        <f t="shared" si="16"/>
        <v>0</v>
      </c>
    </row>
    <row r="289" spans="1:15" s="604" customFormat="1" ht="19.5" customHeight="1">
      <c r="A289" s="593">
        <v>282</v>
      </c>
      <c r="B289" s="605"/>
      <c r="C289" s="606"/>
      <c r="D289" s="607" t="s">
        <v>253</v>
      </c>
      <c r="E289" s="606"/>
      <c r="F289" s="608">
        <f>(SUM(F10,F11,F12,F13,F14,F22,F166,F23,F167,F24,F168,F27,F28,F29,F169,F35,F36,F37,F38,F170,F44,F48,F49,F50,F81,F82,F83,F91,F92))+(SUM(F93,F95,F96,F97,F171,F98,F99,F100,F101,F106,F107,F173,F108,F109,F110,F111,F112,F113,F174,F114,F115,F116,F117,F135,F142,F143,F145,F156,F42))+(SUM(F157,F158,F159,F160,F161,F162,F163,F176,F177,F178,F179,F180,F181,F182,F183,F184,F185,F186,F187,F188,F189,F190,F191))+SUM(F194:F218)+SUM(F220:F272)+SUM(F273,F274,F275,F276,F277,F278,F279,F280,F281,F282,F283,F284,F285,F286)+F192+F164+F148+F147+F146+F118+F56+F43+F41+F40+F39+F21</f>
        <v>1104166</v>
      </c>
      <c r="G289" s="608">
        <f>(SUM(G10,G11,G12,G13,G14,G22,G166,G23,G167,G24,G168,G27,G28,G29,G169,G35,G36,G37,G38,G170,G44,G48,G49,G50,G81,G82,G83,G91,G92))+(SUM(G93,G95,G96,G97,G171,G98,G99,G100,G101,G106,G107,G173,G108,G109,G110,G111,G112,G113,G174,G114,G115,G116,G117,G135,G142,G143,G145,G156,G42))+(SUM(G157,G158,G159,G160,G161,G162,G163,G176,G177,G178,G179,G180,G181,G182,G183,G184,G185,G186,G187,G188,G189,G190,G191))+SUM(G194:G218)+SUM(G220:G272)+SUM(G273,G274,G275,G276,G277,G278,G279,G280,G281,G282,G283,G284,G285,G286)+G192+G164+G148+G147+G146+G118+G56+G43+G41+G40+G39+G21</f>
        <v>1096078</v>
      </c>
      <c r="H289" s="608">
        <f>(SUM(H10,H11,H12,H13,H14,H22,H166,H23,H167,H24,H168,H27,H28,H29,H169,H35,H36,H37,H38,H170,H44,H48,H49,H50,H81,H82,H83,H91,H92))+(SUM(H93,H95,H96,H97,H171,H98,H99,H100,H101,H106,H107,H173,H108,H109,H110,H111,H112,H113,H174,H114,H115,H116,H117,H135,H142,H143,H145,H156,H42))+(SUM(H157,H158,H159,H160,H161,H162,H163,H176,H177,H178,H179,H180,H181,H182,H183,H184,H185,H186,H187,H188,H189,H190,H191))+SUM(H194:H218)+SUM(H220:H272)+SUM(H273,H274,H275,H276,H277,H278,H279,H280,H281,H282,H283,H284,H285,H286)+H192+H164+H148+H147+H146+H118+H56+H43+H41+H40+H39+H21</f>
        <v>1411115</v>
      </c>
      <c r="I289" s="609">
        <f>SUM(J289:N289)</f>
        <v>1289745</v>
      </c>
      <c r="J289" s="608">
        <f>(SUM(J10,J11,J12,J13,J14,J22,J166,J23,J167,J24,J168,J27,J28,J29,J169,J35,J36,J37,J38,J170,J44,J48,J49,J50,J81,J82,J83,J91,J92))+(SUM(J93,J95,J96,J97,J171,J98,J99,J100,J101,J106,J107,J173,J108,J109,J110,J111,J112,J113,J174,J114,J115,J116,J117,J135,J142,J143,J145,J156,J42))+(SUM(J157,J158,J159,J160,J161,J162,J163,J176,J177,J178,J179,J180,J181,J182,J183,J184,J185,J186,J187,J188,J189,J190,J191))+SUM(J194:J218)+SUM(J220:J272)+SUM(J273,J274,J275,J276,J277,J278,J279,J280,J281,J282,J283,J284,J285,J286)+J192+J164+J148+J147+J146+J118+J56+J43+J41+J40+J39+J21+J144</f>
        <v>10308</v>
      </c>
      <c r="K289" s="608">
        <f>(SUM(K10,K11,K12,K13,K14,K22,K166,K23,K167,K24,K168,K27,K28,K29,K169,K35,K36,K37,K38,K170,K44,K48,K49,K50,K81,K82,K83,K91,K92))+(SUM(K93,K95,K96,K97,K171,K98,K99,K100,K101,K106,K107,K173,K108,K109,K110,K111,K112,K113,K174,K114,K115,K116,K117,K135,K142,K143,K145,K156,K42))+(SUM(K157,K158,K159,K160,K161,K162,K163,K176,K177,K178,K179,K180,K181,K182,K183,K184,K185,K186,K187,K188,K189,K190,K191))+SUM(K194:K218)+SUM(K220:K272)+SUM(K273,K274,K275,K276,K277,K278,K279,K280,K281,K282,K283,K284,K285,K286)+K192+K164+K148+K147+K146+K118+K56+K43+K41+K40+K39+K21+K144</f>
        <v>3515</v>
      </c>
      <c r="L289" s="608">
        <f>(SUM(L10,L11,L12,L13,L14,L22,L166,L23,L167,L24,L168,L27,L28,L29,L169,L35,L36,L37,L38,L170,L44,L48,L49,L50,L81,L82,L83,L91,L92))+(SUM(L93,L95,L96,L97,L171,L98,L99,L100,L101,L106,L107,L173,L108,L109,L110,L111,L112,L113,L174,L114,L115,L116,L117,L135,L142,L143,L145,L156,L42))+(SUM(L157,L158,L159,L160,L161,L162,L163,L176,L177,L178,L179,L180,L181,L182,L183,L184,L185,L186,L187,L188,L189,L190,L191))+SUM(L194:L218)+SUM(L220:L272)+SUM(L273,L274,L275,L276,L277,L278,L279,L280,L281,L282,L283,L284,L285,L286)+L192+L164+L148+L147+L146+L118+L56+L43+L41+L40+L39+L21+L144</f>
        <v>815230</v>
      </c>
      <c r="M289" s="608">
        <f>(SUM(M10,M11,M12,M13,M14,M22,M166,M23,M167,M24,M168,M27,M28,M29,M169,M35,M36,M37,M38,M170,M44,M48,M49,M50,M81,M82,M83,M91,M92))+(SUM(M93,M95,M96,M97,M171,M98,M99,M100,M101,M106,M107,M173,M108,M109,M110,M111,M112,M113,M174,M114,M115,M116,M117,M135,M142,M143,M145,M156,M42))+(SUM(M157,M158,M159,M160,M161,M162,M163,M176,M177,M178,M179,M180,M181,M182,M183,M184,M185,M186,M187,M188,M189,M190,M191))+SUM(M194:M218)+SUM(M220:M272)+SUM(M273,M274,M275,M276,M277,M278,M279,M280,M281,M282,M283,M284,M285,M286)+M192+M164+M148+M147+M146+M118+M56+M43+M41+M40+M39+M21+M144</f>
        <v>5320</v>
      </c>
      <c r="N289" s="780">
        <f>(SUM(N10,N11,N12,N13,N14,N22,N166,N23,N167,N24,N168,N27,N28,N29,N169,N35,N36,N37,N38,N170,N44,N48,N49,N50,N81,N82,N83,N91,N92))+(SUM(N93,N95,N96,N97,N171,N98,N99,N100,N101,N106,N107,N173,N108,N109,N110,N111,N112,N113,N174,N114,N115,N116,N117,N135,N142,N143,N145,N156,N42))+(SUM(N157,N158,N159,N160,N161,N162,N163,N176,N177,N178,N179,N180,N181,N182,N183,N184,N185,N186,N187,N188,N189,N190,N191))+SUM(N194:N218)+SUM(N220:N272)+SUM(N273,N274,N275,N276,N277,N278,N279,N280,N281,N282,N283,N284,N285,N286)+N192+N164+N148+N147+N146+N118+N56+N43+N41+N40+N39+N21+N144</f>
        <v>455372</v>
      </c>
      <c r="O289" s="33">
        <f t="shared" si="16"/>
        <v>0</v>
      </c>
    </row>
    <row r="290" spans="1:15" s="604" customFormat="1" ht="19.5" customHeight="1" thickBot="1">
      <c r="A290" s="593">
        <v>283</v>
      </c>
      <c r="B290" s="610"/>
      <c r="C290" s="611"/>
      <c r="D290" s="612" t="s">
        <v>254</v>
      </c>
      <c r="E290" s="611"/>
      <c r="F290" s="613">
        <f>SUM(F61,F63,F64,F65,F66,F67)</f>
        <v>170127</v>
      </c>
      <c r="G290" s="613">
        <f>SUM(G61,G63,G64,G65,G66,G67)</f>
        <v>79640</v>
      </c>
      <c r="H290" s="614">
        <f>SUM(H61,H63,H64,H65,H66,H67)</f>
        <v>60609</v>
      </c>
      <c r="I290" s="615">
        <f>SUM(J290:N290)</f>
        <v>7000</v>
      </c>
      <c r="J290" s="616">
        <f>SUM(J61,J63,J64,J65,J66,J67)</f>
        <v>0</v>
      </c>
      <c r="K290" s="616">
        <f>SUM(K61,K63,K64,K65,K66,K67)</f>
        <v>0</v>
      </c>
      <c r="L290" s="616">
        <f>SUM(L61,L63,L64,L65,L66,L67)</f>
        <v>0</v>
      </c>
      <c r="M290" s="616">
        <f>SUM(M61,M63,M64,M65,M66,M67)</f>
        <v>7000</v>
      </c>
      <c r="N290" s="617">
        <f>SUM(N61,N63,N64,N65,N66,N67)</f>
        <v>0</v>
      </c>
      <c r="O290" s="33">
        <f t="shared" si="16"/>
        <v>0</v>
      </c>
    </row>
    <row r="291" spans="1:15" s="937" customFormat="1" ht="12">
      <c r="A291" s="933"/>
      <c r="B291" s="1207" t="s">
        <v>94</v>
      </c>
      <c r="C291" s="1207"/>
      <c r="D291" s="1207"/>
      <c r="E291" s="1207"/>
      <c r="F291" s="934"/>
      <c r="G291" s="934"/>
      <c r="H291" s="934"/>
      <c r="I291" s="935"/>
      <c r="J291" s="934"/>
      <c r="K291" s="934"/>
      <c r="L291" s="934"/>
      <c r="M291" s="934"/>
      <c r="N291" s="934"/>
      <c r="O291" s="936">
        <f t="shared" si="16"/>
        <v>0</v>
      </c>
    </row>
    <row r="292" spans="1:15" s="937" customFormat="1" ht="12">
      <c r="A292" s="933"/>
      <c r="B292" s="1207" t="s">
        <v>95</v>
      </c>
      <c r="C292" s="1207"/>
      <c r="D292" s="1207"/>
      <c r="E292" s="1207"/>
      <c r="F292" s="934"/>
      <c r="G292" s="934"/>
      <c r="H292" s="934"/>
      <c r="I292" s="935"/>
      <c r="J292" s="934"/>
      <c r="K292" s="934"/>
      <c r="L292" s="934"/>
      <c r="M292" s="934"/>
      <c r="N292" s="934"/>
      <c r="O292" s="936">
        <f t="shared" si="16"/>
        <v>0</v>
      </c>
    </row>
    <row r="293" spans="1:15" s="937" customFormat="1" ht="12">
      <c r="A293" s="933"/>
      <c r="B293" s="1207" t="s">
        <v>96</v>
      </c>
      <c r="C293" s="1207"/>
      <c r="D293" s="1207"/>
      <c r="E293" s="1207"/>
      <c r="F293" s="934"/>
      <c r="G293" s="934"/>
      <c r="H293" s="934"/>
      <c r="I293" s="935"/>
      <c r="J293" s="934"/>
      <c r="K293" s="934"/>
      <c r="L293" s="934"/>
      <c r="M293" s="934"/>
      <c r="N293" s="934"/>
      <c r="O293" s="936">
        <f t="shared" si="16"/>
        <v>0</v>
      </c>
    </row>
    <row r="294" spans="1:15" s="937" customFormat="1" ht="12">
      <c r="A294" s="933"/>
      <c r="B294" s="1207" t="s">
        <v>255</v>
      </c>
      <c r="C294" s="1207"/>
      <c r="D294" s="1207"/>
      <c r="E294" s="1207"/>
      <c r="F294" s="934"/>
      <c r="G294" s="934"/>
      <c r="H294" s="934"/>
      <c r="I294" s="935"/>
      <c r="J294" s="934"/>
      <c r="K294" s="934"/>
      <c r="L294" s="934"/>
      <c r="M294" s="934"/>
      <c r="N294" s="934"/>
      <c r="O294" s="936">
        <f t="shared" si="16"/>
        <v>0</v>
      </c>
    </row>
    <row r="295" spans="4:15" ht="15">
      <c r="D295" s="89"/>
      <c r="E295" s="90"/>
      <c r="F295" s="91">
        <f>+F287-F288-F289-F290</f>
        <v>0</v>
      </c>
      <c r="G295" s="91">
        <f aca="true" t="shared" si="18" ref="G295:N295">+G287-G288-G289-G290</f>
        <v>0</v>
      </c>
      <c r="H295" s="91">
        <f t="shared" si="18"/>
        <v>0</v>
      </c>
      <c r="I295" s="91">
        <f t="shared" si="18"/>
        <v>0</v>
      </c>
      <c r="J295" s="91">
        <f t="shared" si="18"/>
        <v>0</v>
      </c>
      <c r="K295" s="91">
        <f t="shared" si="18"/>
        <v>0</v>
      </c>
      <c r="L295" s="91">
        <f t="shared" si="18"/>
        <v>0</v>
      </c>
      <c r="M295" s="91">
        <f t="shared" si="18"/>
        <v>0</v>
      </c>
      <c r="N295" s="91">
        <f t="shared" si="18"/>
        <v>0</v>
      </c>
      <c r="O295" s="33">
        <f t="shared" si="16"/>
        <v>0</v>
      </c>
    </row>
    <row r="296" spans="4:8" ht="15">
      <c r="D296" s="89"/>
      <c r="E296" s="90"/>
      <c r="F296" s="91"/>
      <c r="G296" s="91"/>
      <c r="H296" s="91"/>
    </row>
    <row r="297" spans="4:8" ht="15">
      <c r="D297" s="89"/>
      <c r="E297" s="90"/>
      <c r="F297" s="91"/>
      <c r="G297" s="91"/>
      <c r="H297" s="91"/>
    </row>
    <row r="298" spans="4:8" ht="15">
      <c r="D298" s="89"/>
      <c r="E298" s="90"/>
      <c r="F298" s="91"/>
      <c r="G298" s="91"/>
      <c r="H298" s="91"/>
    </row>
    <row r="299" spans="4:8" ht="15">
      <c r="D299" s="89"/>
      <c r="E299" s="90"/>
      <c r="F299" s="91"/>
      <c r="G299" s="91"/>
      <c r="H299" s="91"/>
    </row>
    <row r="300" spans="4:8" ht="15">
      <c r="D300" s="92"/>
      <c r="E300" s="93"/>
      <c r="F300" s="91"/>
      <c r="G300" s="91"/>
      <c r="H300" s="91"/>
    </row>
    <row r="301" spans="4:8" ht="15">
      <c r="D301" s="92"/>
      <c r="E301" s="93"/>
      <c r="F301" s="91"/>
      <c r="G301" s="91"/>
      <c r="H301" s="91"/>
    </row>
    <row r="302" spans="4:8" ht="15">
      <c r="D302" s="89"/>
      <c r="E302" s="90"/>
      <c r="F302" s="91"/>
      <c r="G302" s="91"/>
      <c r="H302" s="91"/>
    </row>
    <row r="303" spans="4:8" ht="15">
      <c r="D303" s="89"/>
      <c r="E303" s="90"/>
      <c r="F303" s="91"/>
      <c r="G303" s="91"/>
      <c r="H303" s="91"/>
    </row>
    <row r="304" spans="4:8" ht="15">
      <c r="D304" s="89"/>
      <c r="E304" s="90"/>
      <c r="F304" s="91"/>
      <c r="G304" s="91"/>
      <c r="H304" s="91"/>
    </row>
    <row r="305" spans="4:8" ht="15">
      <c r="D305" s="89"/>
      <c r="E305" s="90"/>
      <c r="F305" s="91"/>
      <c r="G305" s="91"/>
      <c r="H305" s="91"/>
    </row>
    <row r="306" spans="4:8" ht="15">
      <c r="D306" s="89"/>
      <c r="E306" s="90"/>
      <c r="F306" s="91"/>
      <c r="G306" s="91"/>
      <c r="H306" s="91"/>
    </row>
    <row r="307" spans="4:8" ht="15">
      <c r="D307" s="89"/>
      <c r="E307" s="90"/>
      <c r="F307" s="91"/>
      <c r="G307" s="91"/>
      <c r="H307" s="91"/>
    </row>
    <row r="308" spans="4:8" ht="15">
      <c r="D308" s="89"/>
      <c r="E308" s="90"/>
      <c r="F308" s="91"/>
      <c r="G308" s="91"/>
      <c r="H308" s="91"/>
    </row>
    <row r="309" spans="4:8" ht="15">
      <c r="D309" s="89"/>
      <c r="E309" s="90"/>
      <c r="F309" s="91"/>
      <c r="G309" s="91"/>
      <c r="H309" s="91"/>
    </row>
    <row r="310" spans="4:8" ht="15">
      <c r="D310" s="89"/>
      <c r="E310" s="90"/>
      <c r="F310" s="91"/>
      <c r="G310" s="91"/>
      <c r="H310" s="91"/>
    </row>
    <row r="311" spans="4:8" ht="15">
      <c r="D311" s="89"/>
      <c r="E311" s="90"/>
      <c r="F311" s="91"/>
      <c r="G311" s="91"/>
      <c r="H311" s="91"/>
    </row>
    <row r="312" spans="4:8" ht="15">
      <c r="D312" s="92"/>
      <c r="E312" s="93"/>
      <c r="F312" s="91"/>
      <c r="G312" s="91"/>
      <c r="H312" s="91"/>
    </row>
    <row r="313" spans="4:8" ht="15">
      <c r="D313" s="92"/>
      <c r="E313" s="93"/>
      <c r="F313" s="91"/>
      <c r="G313" s="91"/>
      <c r="H313" s="91"/>
    </row>
    <row r="314" spans="4:8" ht="15">
      <c r="D314" s="89"/>
      <c r="E314" s="90"/>
      <c r="F314" s="91"/>
      <c r="G314" s="91"/>
      <c r="H314" s="91"/>
    </row>
    <row r="315" spans="4:8" ht="15">
      <c r="D315" s="89"/>
      <c r="E315" s="90"/>
      <c r="F315" s="91"/>
      <c r="G315" s="91"/>
      <c r="H315" s="91"/>
    </row>
    <row r="316" spans="6:8" ht="15">
      <c r="F316" s="27"/>
      <c r="H316" s="27"/>
    </row>
    <row r="317" spans="6:8" ht="15">
      <c r="F317" s="27"/>
      <c r="H317" s="27"/>
    </row>
    <row r="318" spans="6:8" ht="15">
      <c r="F318" s="27"/>
      <c r="H318" s="27"/>
    </row>
    <row r="319" spans="6:8" ht="15">
      <c r="F319" s="27"/>
      <c r="H319" s="27"/>
    </row>
    <row r="320" spans="6:8" ht="15">
      <c r="F320" s="27"/>
      <c r="H320" s="27"/>
    </row>
    <row r="321" spans="6:8" ht="15">
      <c r="F321" s="27"/>
      <c r="H321" s="27"/>
    </row>
    <row r="322" spans="6:8" ht="15">
      <c r="F322" s="27"/>
      <c r="H322" s="27"/>
    </row>
    <row r="323" spans="6:8" ht="15">
      <c r="F323" s="27"/>
      <c r="H323" s="27"/>
    </row>
    <row r="324" spans="6:8" ht="15">
      <c r="F324" s="27"/>
      <c r="H324" s="27"/>
    </row>
    <row r="325" spans="6:8" ht="15">
      <c r="F325" s="27"/>
      <c r="H325" s="27"/>
    </row>
    <row r="326" spans="6:8" ht="15">
      <c r="F326" s="27"/>
      <c r="H326" s="27"/>
    </row>
    <row r="327" spans="6:8" ht="15">
      <c r="F327" s="27"/>
      <c r="H327" s="27"/>
    </row>
    <row r="328" spans="6:8" ht="15">
      <c r="F328" s="27"/>
      <c r="H328" s="27"/>
    </row>
    <row r="329" spans="6:8" ht="15">
      <c r="F329" s="27"/>
      <c r="H329" s="27"/>
    </row>
    <row r="330" spans="6:8" ht="15">
      <c r="F330" s="27"/>
      <c r="H330" s="27"/>
    </row>
    <row r="331" spans="6:8" ht="15">
      <c r="F331" s="27"/>
      <c r="H331" s="27"/>
    </row>
    <row r="332" spans="6:8" ht="15">
      <c r="F332" s="27"/>
      <c r="H332" s="27"/>
    </row>
    <row r="333" spans="6:8" ht="15">
      <c r="F333" s="27"/>
      <c r="H333" s="27"/>
    </row>
    <row r="334" spans="6:8" ht="15">
      <c r="F334" s="27"/>
      <c r="H334" s="27"/>
    </row>
    <row r="335" spans="4:8" ht="15">
      <c r="D335" s="89"/>
      <c r="E335" s="90"/>
      <c r="F335" s="91"/>
      <c r="G335" s="91"/>
      <c r="H335" s="91"/>
    </row>
    <row r="336" spans="4:8" ht="15">
      <c r="D336" s="89"/>
      <c r="E336" s="90"/>
      <c r="F336" s="91"/>
      <c r="G336" s="91"/>
      <c r="H336" s="91"/>
    </row>
    <row r="337" spans="4:8" ht="15">
      <c r="D337" s="89"/>
      <c r="E337" s="90"/>
      <c r="F337" s="91"/>
      <c r="G337" s="91"/>
      <c r="H337" s="91"/>
    </row>
    <row r="338" spans="4:14" ht="15">
      <c r="D338" s="95"/>
      <c r="E338" s="90"/>
      <c r="F338" s="93"/>
      <c r="G338" s="93"/>
      <c r="H338" s="93"/>
      <c r="I338" s="93"/>
      <c r="J338" s="93"/>
      <c r="K338" s="93"/>
      <c r="L338" s="93"/>
      <c r="M338" s="93"/>
      <c r="N338" s="93"/>
    </row>
    <row r="339" spans="4:14" ht="15">
      <c r="D339" s="95"/>
      <c r="E339" s="90"/>
      <c r="F339" s="93"/>
      <c r="G339" s="93"/>
      <c r="H339" s="93"/>
      <c r="I339" s="93"/>
      <c r="J339" s="93"/>
      <c r="K339" s="93"/>
      <c r="L339" s="93"/>
      <c r="M339" s="93"/>
      <c r="N339" s="93"/>
    </row>
    <row r="340" spans="4:14" ht="15">
      <c r="D340" s="95"/>
      <c r="E340" s="90"/>
      <c r="F340" s="93"/>
      <c r="G340" s="93"/>
      <c r="H340" s="93"/>
      <c r="I340" s="93"/>
      <c r="J340" s="93"/>
      <c r="K340" s="93"/>
      <c r="L340" s="93"/>
      <c r="M340" s="93"/>
      <c r="N340" s="93"/>
    </row>
    <row r="341" spans="4:14" ht="15">
      <c r="D341" s="95"/>
      <c r="E341" s="90"/>
      <c r="F341" s="93"/>
      <c r="G341" s="93"/>
      <c r="H341" s="93"/>
      <c r="I341" s="93"/>
      <c r="J341" s="93"/>
      <c r="K341" s="93"/>
      <c r="L341" s="93"/>
      <c r="M341" s="93"/>
      <c r="N341" s="93"/>
    </row>
    <row r="342" spans="4:8" ht="15">
      <c r="D342" s="89"/>
      <c r="E342" s="90"/>
      <c r="F342" s="91"/>
      <c r="G342" s="91"/>
      <c r="H342" s="91"/>
    </row>
    <row r="343" spans="4:8" ht="15">
      <c r="D343" s="89"/>
      <c r="E343" s="90"/>
      <c r="F343" s="91"/>
      <c r="G343" s="91"/>
      <c r="H343" s="91"/>
    </row>
    <row r="344" spans="4:8" ht="15">
      <c r="D344" s="89"/>
      <c r="E344" s="90"/>
      <c r="F344" s="91"/>
      <c r="G344" s="91"/>
      <c r="H344" s="91"/>
    </row>
    <row r="345" spans="4:8" ht="15">
      <c r="D345" s="89"/>
      <c r="E345" s="90"/>
      <c r="F345" s="91"/>
      <c r="G345" s="91"/>
      <c r="H345" s="91"/>
    </row>
    <row r="346" spans="4:8" ht="15">
      <c r="D346" s="89"/>
      <c r="E346" s="90"/>
      <c r="F346" s="91"/>
      <c r="G346" s="91"/>
      <c r="H346" s="91"/>
    </row>
    <row r="347" spans="4:8" ht="15">
      <c r="D347" s="92"/>
      <c r="E347" s="93"/>
      <c r="F347" s="91"/>
      <c r="G347" s="91"/>
      <c r="H347" s="91"/>
    </row>
    <row r="348" spans="4:8" ht="15">
      <c r="D348" s="92"/>
      <c r="E348" s="93"/>
      <c r="F348" s="91"/>
      <c r="G348" s="91"/>
      <c r="H348" s="91"/>
    </row>
    <row r="349" spans="1:14" s="27" customFormat="1" ht="15">
      <c r="A349" s="594"/>
      <c r="B349" s="25"/>
      <c r="C349" s="29"/>
      <c r="D349" s="96"/>
      <c r="E349" s="530"/>
      <c r="I349" s="91"/>
      <c r="J349" s="91"/>
      <c r="K349" s="91"/>
      <c r="L349" s="91"/>
      <c r="M349" s="91"/>
      <c r="N349" s="91"/>
    </row>
    <row r="350" spans="1:14" s="27" customFormat="1" ht="15">
      <c r="A350" s="594"/>
      <c r="B350" s="25"/>
      <c r="C350" s="29"/>
      <c r="D350" s="96"/>
      <c r="E350" s="530"/>
      <c r="I350" s="91"/>
      <c r="J350" s="91"/>
      <c r="K350" s="91"/>
      <c r="L350" s="91"/>
      <c r="M350" s="91"/>
      <c r="N350" s="91"/>
    </row>
    <row r="351" spans="1:14" s="27" customFormat="1" ht="15">
      <c r="A351" s="594"/>
      <c r="B351" s="25"/>
      <c r="C351" s="29"/>
      <c r="D351" s="92"/>
      <c r="E351" s="93"/>
      <c r="F351" s="91"/>
      <c r="G351" s="91"/>
      <c r="H351" s="91"/>
      <c r="I351" s="91"/>
      <c r="J351" s="91"/>
      <c r="K351" s="91"/>
      <c r="L351" s="91"/>
      <c r="M351" s="91"/>
      <c r="N351" s="91"/>
    </row>
    <row r="352" spans="1:14" s="27" customFormat="1" ht="15">
      <c r="A352" s="594"/>
      <c r="B352" s="25"/>
      <c r="C352" s="29"/>
      <c r="D352" s="92"/>
      <c r="E352" s="93"/>
      <c r="F352" s="91"/>
      <c r="G352" s="91"/>
      <c r="H352" s="91"/>
      <c r="I352" s="91"/>
      <c r="J352" s="91"/>
      <c r="K352" s="91"/>
      <c r="L352" s="91"/>
      <c r="M352" s="91"/>
      <c r="N352" s="91"/>
    </row>
    <row r="353" spans="1:14" s="27" customFormat="1" ht="15">
      <c r="A353" s="594"/>
      <c r="B353" s="25"/>
      <c r="C353" s="29"/>
      <c r="D353" s="92"/>
      <c r="E353" s="93"/>
      <c r="F353" s="91"/>
      <c r="G353" s="91"/>
      <c r="H353" s="91"/>
      <c r="I353" s="91"/>
      <c r="J353" s="91"/>
      <c r="K353" s="91"/>
      <c r="L353" s="91"/>
      <c r="M353" s="91"/>
      <c r="N353" s="91"/>
    </row>
    <row r="354" spans="1:14" s="27" customFormat="1" ht="15">
      <c r="A354" s="594"/>
      <c r="B354" s="25"/>
      <c r="C354" s="29"/>
      <c r="D354" s="92"/>
      <c r="E354" s="93"/>
      <c r="F354" s="91"/>
      <c r="G354" s="91"/>
      <c r="H354" s="91"/>
      <c r="I354" s="91"/>
      <c r="J354" s="91"/>
      <c r="K354" s="91"/>
      <c r="L354" s="91"/>
      <c r="M354" s="91"/>
      <c r="N354" s="91"/>
    </row>
    <row r="355" spans="1:14" s="27" customFormat="1" ht="15">
      <c r="A355" s="594"/>
      <c r="B355" s="25"/>
      <c r="C355" s="29"/>
      <c r="D355" s="92"/>
      <c r="E355" s="93"/>
      <c r="F355" s="91"/>
      <c r="G355" s="91"/>
      <c r="H355" s="91"/>
      <c r="I355" s="91"/>
      <c r="J355" s="91"/>
      <c r="K355" s="91"/>
      <c r="L355" s="91"/>
      <c r="M355" s="91"/>
      <c r="N355" s="91"/>
    </row>
    <row r="356" spans="4:8" ht="15">
      <c r="D356" s="89"/>
      <c r="E356" s="90"/>
      <c r="F356" s="91"/>
      <c r="G356" s="91"/>
      <c r="H356" s="91"/>
    </row>
    <row r="357" spans="4:8" ht="15">
      <c r="D357" s="89"/>
      <c r="E357" s="90"/>
      <c r="F357" s="91"/>
      <c r="G357" s="91"/>
      <c r="H357" s="91"/>
    </row>
    <row r="358" spans="4:8" ht="15">
      <c r="D358" s="89"/>
      <c r="E358" s="90"/>
      <c r="F358" s="91"/>
      <c r="G358" s="91"/>
      <c r="H358" s="91"/>
    </row>
    <row r="359" spans="4:8" ht="15">
      <c r="D359" s="89"/>
      <c r="E359" s="90"/>
      <c r="F359" s="91"/>
      <c r="G359" s="91"/>
      <c r="H359" s="91"/>
    </row>
    <row r="360" spans="4:8" ht="15">
      <c r="D360" s="89"/>
      <c r="E360" s="90"/>
      <c r="F360" s="91"/>
      <c r="G360" s="91"/>
      <c r="H360" s="91"/>
    </row>
    <row r="361" spans="4:8" ht="15">
      <c r="D361" s="89"/>
      <c r="E361" s="90"/>
      <c r="F361" s="91"/>
      <c r="G361" s="91"/>
      <c r="H361" s="91"/>
    </row>
    <row r="362" spans="4:8" ht="15">
      <c r="D362" s="89"/>
      <c r="E362" s="90"/>
      <c r="F362" s="91"/>
      <c r="G362" s="91"/>
      <c r="H362" s="91"/>
    </row>
    <row r="363" spans="4:8" ht="15">
      <c r="D363" s="89"/>
      <c r="E363" s="90"/>
      <c r="F363" s="91"/>
      <c r="G363" s="91"/>
      <c r="H363" s="91"/>
    </row>
    <row r="364" spans="4:8" ht="15">
      <c r="D364" s="89"/>
      <c r="E364" s="90"/>
      <c r="F364" s="91"/>
      <c r="G364" s="91"/>
      <c r="H364" s="91"/>
    </row>
    <row r="365" spans="4:8" ht="15">
      <c r="D365" s="89"/>
      <c r="E365" s="90"/>
      <c r="F365" s="91"/>
      <c r="G365" s="91"/>
      <c r="H365" s="91"/>
    </row>
    <row r="366" spans="4:8" ht="15">
      <c r="D366" s="89"/>
      <c r="E366" s="90"/>
      <c r="F366" s="91"/>
      <c r="G366" s="91"/>
      <c r="H366" s="91"/>
    </row>
    <row r="367" spans="4:8" ht="15">
      <c r="D367" s="89"/>
      <c r="E367" s="90"/>
      <c r="F367" s="91"/>
      <c r="G367" s="91"/>
      <c r="H367" s="91"/>
    </row>
    <row r="368" spans="4:8" ht="15">
      <c r="D368" s="89"/>
      <c r="E368" s="90"/>
      <c r="F368" s="91"/>
      <c r="G368" s="91"/>
      <c r="H368" s="91"/>
    </row>
    <row r="369" spans="1:14" s="27" customFormat="1" ht="15">
      <c r="A369" s="594"/>
      <c r="B369" s="25"/>
      <c r="C369" s="29"/>
      <c r="D369" s="92"/>
      <c r="E369" s="93"/>
      <c r="F369" s="91"/>
      <c r="G369" s="91"/>
      <c r="H369" s="91"/>
      <c r="I369" s="91"/>
      <c r="J369" s="91"/>
      <c r="K369" s="91"/>
      <c r="L369" s="91"/>
      <c r="M369" s="91"/>
      <c r="N369" s="91"/>
    </row>
    <row r="370" spans="4:8" ht="15">
      <c r="D370" s="89"/>
      <c r="E370" s="90"/>
      <c r="F370" s="91"/>
      <c r="G370" s="91"/>
      <c r="H370" s="91"/>
    </row>
    <row r="371" spans="4:8" ht="15">
      <c r="D371" s="89"/>
      <c r="E371" s="90"/>
      <c r="F371" s="91"/>
      <c r="G371" s="91"/>
      <c r="H371" s="91"/>
    </row>
    <row r="372" spans="4:8" ht="15">
      <c r="D372" s="89"/>
      <c r="E372" s="90"/>
      <c r="F372" s="91"/>
      <c r="G372" s="91"/>
      <c r="H372" s="91"/>
    </row>
    <row r="373" spans="4:8" ht="15">
      <c r="D373" s="89"/>
      <c r="E373" s="90"/>
      <c r="F373" s="91"/>
      <c r="G373" s="91"/>
      <c r="H373" s="91"/>
    </row>
    <row r="374" spans="4:8" ht="15">
      <c r="D374" s="89"/>
      <c r="E374" s="90"/>
      <c r="F374" s="91"/>
      <c r="G374" s="91"/>
      <c r="H374" s="91"/>
    </row>
    <row r="375" spans="4:8" ht="15">
      <c r="D375" s="89"/>
      <c r="E375" s="90"/>
      <c r="F375" s="91"/>
      <c r="G375" s="91"/>
      <c r="H375" s="91"/>
    </row>
    <row r="376" spans="4:8" ht="15">
      <c r="D376" s="89"/>
      <c r="E376" s="90"/>
      <c r="F376" s="91"/>
      <c r="G376" s="91"/>
      <c r="H376" s="91"/>
    </row>
    <row r="377" spans="4:8" ht="15">
      <c r="D377" s="89"/>
      <c r="E377" s="90"/>
      <c r="F377" s="91"/>
      <c r="G377" s="91"/>
      <c r="H377" s="91"/>
    </row>
    <row r="378" spans="4:8" ht="15">
      <c r="D378" s="89"/>
      <c r="E378" s="90"/>
      <c r="F378" s="91"/>
      <c r="G378" s="91"/>
      <c r="H378" s="91"/>
    </row>
    <row r="379" spans="4:8" ht="15">
      <c r="D379" s="89"/>
      <c r="E379" s="90"/>
      <c r="F379" s="91"/>
      <c r="G379" s="91"/>
      <c r="H379" s="91"/>
    </row>
    <row r="380" spans="4:8" ht="15">
      <c r="D380" s="89"/>
      <c r="E380" s="90"/>
      <c r="F380" s="91"/>
      <c r="G380" s="91"/>
      <c r="H380" s="91"/>
    </row>
    <row r="381" spans="4:8" ht="15">
      <c r="D381" s="89"/>
      <c r="E381" s="90"/>
      <c r="F381" s="91"/>
      <c r="G381" s="91"/>
      <c r="H381" s="91"/>
    </row>
    <row r="382" spans="4:8" ht="15">
      <c r="D382" s="89"/>
      <c r="E382" s="90"/>
      <c r="F382" s="91"/>
      <c r="G382" s="91"/>
      <c r="H382" s="91"/>
    </row>
    <row r="383" spans="4:8" ht="15">
      <c r="D383" s="89"/>
      <c r="E383" s="90"/>
      <c r="F383" s="91"/>
      <c r="G383" s="91"/>
      <c r="H383" s="91"/>
    </row>
    <row r="384" spans="4:8" ht="15">
      <c r="D384" s="89"/>
      <c r="E384" s="90"/>
      <c r="F384" s="91"/>
      <c r="G384" s="91"/>
      <c r="H384" s="91"/>
    </row>
    <row r="385" spans="4:8" ht="15">
      <c r="D385" s="89"/>
      <c r="E385" s="90"/>
      <c r="F385" s="91"/>
      <c r="G385" s="91"/>
      <c r="H385" s="91"/>
    </row>
    <row r="386" spans="4:8" ht="15">
      <c r="D386" s="89"/>
      <c r="E386" s="90"/>
      <c r="F386" s="91"/>
      <c r="G386" s="91"/>
      <c r="H386" s="91"/>
    </row>
    <row r="387" spans="4:8" ht="15">
      <c r="D387" s="89"/>
      <c r="E387" s="90"/>
      <c r="F387" s="91"/>
      <c r="G387" s="91"/>
      <c r="H387" s="91"/>
    </row>
    <row r="388" spans="4:8" ht="15">
      <c r="D388" s="89"/>
      <c r="E388" s="90"/>
      <c r="F388" s="91"/>
      <c r="G388" s="91"/>
      <c r="H388" s="91"/>
    </row>
    <row r="389" spans="4:8" ht="15">
      <c r="D389" s="89"/>
      <c r="E389" s="90"/>
      <c r="F389" s="91"/>
      <c r="G389" s="91"/>
      <c r="H389" s="91"/>
    </row>
    <row r="390" spans="4:8" ht="15">
      <c r="D390" s="89"/>
      <c r="E390" s="90"/>
      <c r="F390" s="91"/>
      <c r="G390" s="91"/>
      <c r="H390" s="91"/>
    </row>
    <row r="391" spans="4:8" ht="15">
      <c r="D391" s="89"/>
      <c r="E391" s="90"/>
      <c r="F391" s="91"/>
      <c r="G391" s="91"/>
      <c r="H391" s="91"/>
    </row>
    <row r="392" spans="4:8" ht="15">
      <c r="D392" s="89"/>
      <c r="E392" s="90"/>
      <c r="F392" s="91"/>
      <c r="G392" s="91"/>
      <c r="H392" s="91"/>
    </row>
    <row r="393" spans="4:8" ht="15">
      <c r="D393" s="89"/>
      <c r="E393" s="90"/>
      <c r="F393" s="91"/>
      <c r="G393" s="91"/>
      <c r="H393" s="91"/>
    </row>
    <row r="394" spans="4:8" ht="15">
      <c r="D394" s="89"/>
      <c r="E394" s="90"/>
      <c r="F394" s="91"/>
      <c r="G394" s="91"/>
      <c r="H394" s="91"/>
    </row>
    <row r="395" spans="4:8" ht="15">
      <c r="D395" s="89"/>
      <c r="E395" s="90"/>
      <c r="F395" s="91"/>
      <c r="G395" s="91"/>
      <c r="H395" s="91"/>
    </row>
    <row r="396" spans="4:8" ht="15">
      <c r="D396" s="89"/>
      <c r="E396" s="90"/>
      <c r="F396" s="91"/>
      <c r="G396" s="91"/>
      <c r="H396" s="91"/>
    </row>
    <row r="397" spans="4:8" ht="15">
      <c r="D397" s="89"/>
      <c r="E397" s="90"/>
      <c r="F397" s="91"/>
      <c r="G397" s="91"/>
      <c r="H397" s="91"/>
    </row>
    <row r="398" spans="4:8" ht="15">
      <c r="D398" s="89"/>
      <c r="E398" s="90"/>
      <c r="F398" s="91"/>
      <c r="G398" s="91"/>
      <c r="H398" s="91"/>
    </row>
    <row r="399" spans="4:8" ht="15">
      <c r="D399" s="89"/>
      <c r="E399" s="90"/>
      <c r="F399" s="91"/>
      <c r="G399" s="91"/>
      <c r="H399" s="91"/>
    </row>
    <row r="400" spans="4:8" ht="15">
      <c r="D400" s="89"/>
      <c r="E400" s="90"/>
      <c r="F400" s="91"/>
      <c r="G400" s="91"/>
      <c r="H400" s="91"/>
    </row>
    <row r="401" spans="4:8" ht="15">
      <c r="D401" s="89"/>
      <c r="E401" s="90"/>
      <c r="F401" s="91"/>
      <c r="G401" s="91"/>
      <c r="H401" s="91"/>
    </row>
    <row r="402" spans="4:8" ht="15">
      <c r="D402" s="89"/>
      <c r="E402" s="90"/>
      <c r="F402" s="91"/>
      <c r="G402" s="91"/>
      <c r="H402" s="91"/>
    </row>
    <row r="403" spans="4:8" ht="15">
      <c r="D403" s="89"/>
      <c r="E403" s="90"/>
      <c r="F403" s="91"/>
      <c r="G403" s="91"/>
      <c r="H403" s="91"/>
    </row>
    <row r="404" spans="4:8" ht="15">
      <c r="D404" s="89"/>
      <c r="E404" s="90"/>
      <c r="F404" s="91"/>
      <c r="G404" s="91"/>
      <c r="H404" s="91"/>
    </row>
    <row r="405" spans="4:8" ht="15">
      <c r="D405" s="89"/>
      <c r="E405" s="90"/>
      <c r="F405" s="91"/>
      <c r="G405" s="91"/>
      <c r="H405" s="91"/>
    </row>
    <row r="406" spans="4:8" ht="15">
      <c r="D406" s="89"/>
      <c r="E406" s="90"/>
      <c r="F406" s="91"/>
      <c r="G406" s="91"/>
      <c r="H406" s="91"/>
    </row>
    <row r="407" spans="4:8" ht="15">
      <c r="D407" s="89"/>
      <c r="E407" s="90"/>
      <c r="F407" s="91"/>
      <c r="G407" s="91"/>
      <c r="H407" s="91"/>
    </row>
    <row r="408" spans="4:8" ht="15">
      <c r="D408" s="89"/>
      <c r="E408" s="90"/>
      <c r="F408" s="91"/>
      <c r="G408" s="91"/>
      <c r="H408" s="91"/>
    </row>
    <row r="409" spans="4:8" ht="15">
      <c r="D409" s="89"/>
      <c r="E409" s="90"/>
      <c r="F409" s="91"/>
      <c r="G409" s="91"/>
      <c r="H409" s="91"/>
    </row>
    <row r="410" spans="4:8" ht="15">
      <c r="D410" s="89"/>
      <c r="E410" s="90"/>
      <c r="F410" s="91"/>
      <c r="G410" s="91"/>
      <c r="H410" s="91"/>
    </row>
    <row r="411" spans="4:8" ht="15">
      <c r="D411" s="89"/>
      <c r="E411" s="90"/>
      <c r="F411" s="91"/>
      <c r="G411" s="91"/>
      <c r="H411" s="91"/>
    </row>
    <row r="412" spans="4:8" ht="15">
      <c r="D412" s="89"/>
      <c r="E412" s="90"/>
      <c r="F412" s="91"/>
      <c r="G412" s="91"/>
      <c r="H412" s="91"/>
    </row>
    <row r="413" spans="4:8" ht="15">
      <c r="D413" s="89"/>
      <c r="E413" s="90"/>
      <c r="F413" s="91"/>
      <c r="G413" s="91"/>
      <c r="H413" s="91"/>
    </row>
    <row r="414" spans="6:8" ht="15">
      <c r="F414" s="27"/>
      <c r="H414" s="27"/>
    </row>
    <row r="415" spans="6:8" ht="15">
      <c r="F415" s="27"/>
      <c r="H415" s="27"/>
    </row>
    <row r="416" spans="6:8" ht="15">
      <c r="F416" s="27"/>
      <c r="H416" s="27"/>
    </row>
    <row r="417" spans="6:8" ht="15">
      <c r="F417" s="27"/>
      <c r="H417" s="27"/>
    </row>
    <row r="418" spans="6:8" ht="15">
      <c r="F418" s="27"/>
      <c r="H418" s="27"/>
    </row>
    <row r="419" spans="6:8" ht="15">
      <c r="F419" s="27"/>
      <c r="H419" s="27"/>
    </row>
    <row r="420" spans="6:8" ht="15">
      <c r="F420" s="27"/>
      <c r="H420" s="27"/>
    </row>
    <row r="421" spans="6:8" ht="15">
      <c r="F421" s="27"/>
      <c r="H421" s="27"/>
    </row>
    <row r="422" spans="6:8" ht="15">
      <c r="F422" s="27"/>
      <c r="H422" s="27"/>
    </row>
    <row r="423" spans="6:8" ht="15">
      <c r="F423" s="27"/>
      <c r="H423" s="27"/>
    </row>
  </sheetData>
  <sheetProtection/>
  <mergeCells count="18">
    <mergeCell ref="B293:E293"/>
    <mergeCell ref="B294:E294"/>
    <mergeCell ref="G6:G7"/>
    <mergeCell ref="H6:H7"/>
    <mergeCell ref="I6:I7"/>
    <mergeCell ref="J6:N6"/>
    <mergeCell ref="B291:E291"/>
    <mergeCell ref="B292:E292"/>
    <mergeCell ref="B1:D1"/>
    <mergeCell ref="H1:I1"/>
    <mergeCell ref="B2:N2"/>
    <mergeCell ref="B3:N3"/>
    <mergeCell ref="M4:N4"/>
    <mergeCell ref="B6:B7"/>
    <mergeCell ref="C6:C7"/>
    <mergeCell ref="D6:D7"/>
    <mergeCell ref="E6:E7"/>
    <mergeCell ref="F6:F7"/>
  </mergeCells>
  <printOptions horizontalCentered="1"/>
  <pageMargins left="0.1968503937007874" right="0.1968503937007874" top="0.5905511811023623" bottom="0.5905511811023623" header="0.5118110236220472" footer="0.5118110236220472"/>
  <pageSetup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dimension ref="A1:C16"/>
  <sheetViews>
    <sheetView view="pageBreakPreview" zoomScaleSheetLayoutView="100" workbookViewId="0" topLeftCell="A1">
      <selection activeCell="A1" sqref="A1"/>
    </sheetView>
  </sheetViews>
  <sheetFormatPr defaultColWidth="9.125" defaultRowHeight="12.75"/>
  <cols>
    <col min="1" max="1" width="3.625" style="644" customWidth="1"/>
    <col min="2" max="2" width="79.875" style="764" bestFit="1" customWidth="1"/>
    <col min="3" max="3" width="12.625" style="764" customWidth="1"/>
    <col min="4" max="16384" width="9.125" style="764" customWidth="1"/>
  </cols>
  <sheetData>
    <row r="1" spans="1:3" ht="15">
      <c r="A1" s="762"/>
      <c r="B1" s="32" t="s">
        <v>859</v>
      </c>
      <c r="C1" s="529"/>
    </row>
    <row r="2" spans="1:3" ht="30" customHeight="1">
      <c r="A2" s="762"/>
      <c r="B2" s="1196" t="s">
        <v>256</v>
      </c>
      <c r="C2" s="1196"/>
    </row>
    <row r="3" spans="1:3" ht="30" customHeight="1">
      <c r="A3" s="762"/>
      <c r="B3" s="1196" t="s">
        <v>653</v>
      </c>
      <c r="C3" s="1196"/>
    </row>
    <row r="4" spans="1:3" ht="30" customHeight="1">
      <c r="A4" s="762"/>
      <c r="B4" s="1196" t="s">
        <v>657</v>
      </c>
      <c r="C4" s="1196"/>
    </row>
    <row r="5" spans="1:3" s="776" customFormat="1" ht="30" customHeight="1">
      <c r="A5" s="775"/>
      <c r="B5" s="1214" t="s">
        <v>1</v>
      </c>
      <c r="C5" s="1214"/>
    </row>
    <row r="6" spans="1:3" ht="15.75" thickBot="1">
      <c r="A6" s="762"/>
      <c r="B6" s="765" t="s">
        <v>2</v>
      </c>
      <c r="C6" s="766" t="s">
        <v>4</v>
      </c>
    </row>
    <row r="7" spans="1:3" ht="19.5" customHeight="1">
      <c r="A7" s="763"/>
      <c r="B7" s="1215" t="s">
        <v>654</v>
      </c>
      <c r="C7" s="1217" t="s">
        <v>655</v>
      </c>
    </row>
    <row r="8" spans="1:3" ht="19.5" customHeight="1" thickBot="1">
      <c r="A8" s="763"/>
      <c r="B8" s="1216"/>
      <c r="C8" s="1218"/>
    </row>
    <row r="9" spans="1:3" s="777" customFormat="1" ht="39.75" customHeight="1" thickTop="1">
      <c r="A9" s="762">
        <v>1</v>
      </c>
      <c r="B9" s="778" t="s">
        <v>690</v>
      </c>
      <c r="C9" s="50">
        <v>2000</v>
      </c>
    </row>
    <row r="10" spans="1:3" s="777" customFormat="1" ht="39.75" customHeight="1">
      <c r="A10" s="762">
        <v>2</v>
      </c>
      <c r="B10" s="778" t="s">
        <v>656</v>
      </c>
      <c r="C10" s="50">
        <v>4500</v>
      </c>
    </row>
    <row r="11" spans="1:3" s="777" customFormat="1" ht="39.75" customHeight="1">
      <c r="A11" s="762">
        <v>3</v>
      </c>
      <c r="B11" s="778" t="s">
        <v>691</v>
      </c>
      <c r="C11" s="50">
        <v>1000</v>
      </c>
    </row>
    <row r="12" spans="1:3" s="777" customFormat="1" ht="39.75" customHeight="1">
      <c r="A12" s="762">
        <v>4</v>
      </c>
      <c r="B12" s="778" t="s">
        <v>686</v>
      </c>
      <c r="C12" s="50">
        <v>2000</v>
      </c>
    </row>
    <row r="13" spans="1:3" s="777" customFormat="1" ht="39.75" customHeight="1">
      <c r="A13" s="762">
        <v>5</v>
      </c>
      <c r="B13" s="778" t="s">
        <v>689</v>
      </c>
      <c r="C13" s="50">
        <v>4000</v>
      </c>
    </row>
    <row r="14" spans="1:3" s="777" customFormat="1" ht="39.75" customHeight="1">
      <c r="A14" s="762">
        <v>6</v>
      </c>
      <c r="B14" s="778" t="s">
        <v>692</v>
      </c>
      <c r="C14" s="50">
        <v>10000</v>
      </c>
    </row>
    <row r="15" spans="1:3" s="777" customFormat="1" ht="39.75" customHeight="1" thickBot="1">
      <c r="A15" s="762">
        <v>7</v>
      </c>
      <c r="B15" s="778" t="s">
        <v>227</v>
      </c>
      <c r="C15" s="50">
        <v>3000</v>
      </c>
    </row>
    <row r="16" spans="1:3" ht="39.75" customHeight="1" thickBot="1">
      <c r="A16" s="762">
        <v>8</v>
      </c>
      <c r="B16" s="767" t="s">
        <v>58</v>
      </c>
      <c r="C16" s="768">
        <f>SUM(C9:C15)</f>
        <v>26500</v>
      </c>
    </row>
  </sheetData>
  <sheetProtection/>
  <mergeCells count="6">
    <mergeCell ref="B2:C2"/>
    <mergeCell ref="B3:C3"/>
    <mergeCell ref="B4:C4"/>
    <mergeCell ref="B5:C5"/>
    <mergeCell ref="B7:B8"/>
    <mergeCell ref="C7:C8"/>
  </mergeCells>
  <printOptions horizontalCentered="1"/>
  <pageMargins left="0.1968503937007874" right="0.1968503937007874" top="1.3779527559055118" bottom="0.5905511811023623"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IV63"/>
  <sheetViews>
    <sheetView view="pageBreakPreview" zoomScaleSheetLayoutView="100" zoomScalePageLayoutView="0" workbookViewId="0" topLeftCell="A1">
      <selection activeCell="A1" sqref="A1"/>
    </sheetView>
  </sheetViews>
  <sheetFormatPr defaultColWidth="9.125" defaultRowHeight="12.75"/>
  <cols>
    <col min="1" max="1" width="3.375" style="946" bestFit="1" customWidth="1"/>
    <col min="2" max="3" width="3.625" style="631" bestFit="1" customWidth="1"/>
    <col min="4" max="4" width="51.50390625" style="863" customWidth="1"/>
    <col min="5" max="5" width="6.625" style="1020" customWidth="1"/>
    <col min="6" max="6" width="11.875" style="860" customWidth="1"/>
    <col min="7" max="7" width="12.375" style="860" customWidth="1"/>
    <col min="8" max="8" width="11.875" style="860" customWidth="1"/>
    <col min="9" max="9" width="13.875" style="983" customWidth="1"/>
    <col min="10" max="10" width="13.50390625" style="860" customWidth="1"/>
    <col min="11" max="11" width="10.50390625" style="1013" customWidth="1"/>
    <col min="12" max="253" width="9.125" style="862" customWidth="1"/>
    <col min="254" max="16384" width="9.125" style="895" customWidth="1"/>
  </cols>
  <sheetData>
    <row r="1" spans="1:256" ht="12">
      <c r="A1" s="976"/>
      <c r="B1" s="1219" t="s">
        <v>858</v>
      </c>
      <c r="C1" s="1219"/>
      <c r="D1" s="1219"/>
      <c r="E1" s="1018"/>
      <c r="F1" s="979"/>
      <c r="G1" s="979"/>
      <c r="H1" s="979"/>
      <c r="I1" s="1220"/>
      <c r="J1" s="1220"/>
      <c r="K1" s="1012"/>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c r="AR1" s="891"/>
      <c r="AS1" s="891"/>
      <c r="AT1" s="891"/>
      <c r="AU1" s="891"/>
      <c r="AV1" s="891"/>
      <c r="AW1" s="891"/>
      <c r="AX1" s="891"/>
      <c r="AY1" s="891"/>
      <c r="AZ1" s="891"/>
      <c r="BA1" s="891"/>
      <c r="BB1" s="891"/>
      <c r="BC1" s="891"/>
      <c r="BD1" s="891"/>
      <c r="BE1" s="891"/>
      <c r="BF1" s="891"/>
      <c r="BG1" s="891"/>
      <c r="BH1" s="891"/>
      <c r="BI1" s="891"/>
      <c r="BJ1" s="891"/>
      <c r="BK1" s="891"/>
      <c r="BL1" s="891"/>
      <c r="BM1" s="891"/>
      <c r="BN1" s="891"/>
      <c r="BO1" s="891"/>
      <c r="BP1" s="891"/>
      <c r="BQ1" s="891"/>
      <c r="BR1" s="891"/>
      <c r="BS1" s="891"/>
      <c r="BT1" s="891"/>
      <c r="BU1" s="891"/>
      <c r="BV1" s="891"/>
      <c r="BW1" s="891"/>
      <c r="BX1" s="891"/>
      <c r="BY1" s="891"/>
      <c r="BZ1" s="891"/>
      <c r="CA1" s="891"/>
      <c r="CB1" s="891"/>
      <c r="CC1" s="891"/>
      <c r="CD1" s="891"/>
      <c r="CE1" s="891"/>
      <c r="CF1" s="891"/>
      <c r="CG1" s="891"/>
      <c r="CH1" s="891"/>
      <c r="CI1" s="891"/>
      <c r="CJ1" s="891"/>
      <c r="CK1" s="891"/>
      <c r="CL1" s="891"/>
      <c r="CM1" s="891"/>
      <c r="CN1" s="891"/>
      <c r="CO1" s="891"/>
      <c r="CP1" s="891"/>
      <c r="CQ1" s="891"/>
      <c r="CR1" s="891"/>
      <c r="CS1" s="891"/>
      <c r="CT1" s="891"/>
      <c r="CU1" s="891"/>
      <c r="CV1" s="891"/>
      <c r="CW1" s="891"/>
      <c r="CX1" s="891"/>
      <c r="CY1" s="891"/>
      <c r="CZ1" s="891"/>
      <c r="DA1" s="891"/>
      <c r="DB1" s="891"/>
      <c r="DC1" s="891"/>
      <c r="DD1" s="891"/>
      <c r="DE1" s="891"/>
      <c r="DF1" s="891"/>
      <c r="DG1" s="891"/>
      <c r="DH1" s="891"/>
      <c r="DI1" s="891"/>
      <c r="DJ1" s="891"/>
      <c r="DK1" s="891"/>
      <c r="DL1" s="891"/>
      <c r="DM1" s="891"/>
      <c r="DN1" s="891"/>
      <c r="DO1" s="891"/>
      <c r="DP1" s="891"/>
      <c r="DQ1" s="891"/>
      <c r="DR1" s="891"/>
      <c r="DS1" s="891"/>
      <c r="DT1" s="891"/>
      <c r="DU1" s="891"/>
      <c r="DV1" s="891"/>
      <c r="DW1" s="891"/>
      <c r="DX1" s="891"/>
      <c r="DY1" s="891"/>
      <c r="DZ1" s="891"/>
      <c r="EA1" s="891"/>
      <c r="EB1" s="891"/>
      <c r="EC1" s="891"/>
      <c r="ED1" s="891"/>
      <c r="EE1" s="891"/>
      <c r="EF1" s="891"/>
      <c r="EG1" s="891"/>
      <c r="EH1" s="891"/>
      <c r="EI1" s="891"/>
      <c r="EJ1" s="891"/>
      <c r="EK1" s="891"/>
      <c r="EL1" s="891"/>
      <c r="EM1" s="891"/>
      <c r="EN1" s="891"/>
      <c r="EO1" s="891"/>
      <c r="EP1" s="891"/>
      <c r="EQ1" s="891"/>
      <c r="ER1" s="891"/>
      <c r="ES1" s="891"/>
      <c r="ET1" s="891"/>
      <c r="EU1" s="891"/>
      <c r="EV1" s="891"/>
      <c r="EW1" s="891"/>
      <c r="EX1" s="891"/>
      <c r="EY1" s="891"/>
      <c r="EZ1" s="891"/>
      <c r="FA1" s="891"/>
      <c r="FB1" s="891"/>
      <c r="FC1" s="891"/>
      <c r="FD1" s="891"/>
      <c r="FE1" s="891"/>
      <c r="FF1" s="891"/>
      <c r="FG1" s="891"/>
      <c r="FH1" s="891"/>
      <c r="FI1" s="891"/>
      <c r="FJ1" s="891"/>
      <c r="FK1" s="891"/>
      <c r="FL1" s="891"/>
      <c r="FM1" s="891"/>
      <c r="FN1" s="891"/>
      <c r="FO1" s="891"/>
      <c r="FP1" s="891"/>
      <c r="FQ1" s="891"/>
      <c r="FR1" s="891"/>
      <c r="FS1" s="891"/>
      <c r="FT1" s="891"/>
      <c r="FU1" s="891"/>
      <c r="FV1" s="891"/>
      <c r="FW1" s="891"/>
      <c r="FX1" s="891"/>
      <c r="FY1" s="891"/>
      <c r="FZ1" s="891"/>
      <c r="GA1" s="891"/>
      <c r="GB1" s="891"/>
      <c r="GC1" s="891"/>
      <c r="GD1" s="891"/>
      <c r="GE1" s="891"/>
      <c r="GF1" s="891"/>
      <c r="GG1" s="891"/>
      <c r="GH1" s="891"/>
      <c r="GI1" s="891"/>
      <c r="GJ1" s="891"/>
      <c r="GK1" s="891"/>
      <c r="GL1" s="891"/>
      <c r="GM1" s="891"/>
      <c r="GN1" s="891"/>
      <c r="GO1" s="891"/>
      <c r="GP1" s="891"/>
      <c r="GQ1" s="891"/>
      <c r="GR1" s="891"/>
      <c r="GS1" s="891"/>
      <c r="GT1" s="891"/>
      <c r="GU1" s="891"/>
      <c r="GV1" s="891"/>
      <c r="GW1" s="891"/>
      <c r="GX1" s="891"/>
      <c r="GY1" s="891"/>
      <c r="GZ1" s="891"/>
      <c r="HA1" s="891"/>
      <c r="HB1" s="891"/>
      <c r="HC1" s="891"/>
      <c r="HD1" s="891"/>
      <c r="HE1" s="891"/>
      <c r="HF1" s="891"/>
      <c r="HG1" s="891"/>
      <c r="HH1" s="891"/>
      <c r="HI1" s="891"/>
      <c r="HJ1" s="891"/>
      <c r="HK1" s="891"/>
      <c r="HL1" s="891"/>
      <c r="HM1" s="891"/>
      <c r="HN1" s="891"/>
      <c r="HO1" s="891"/>
      <c r="HP1" s="891"/>
      <c r="HQ1" s="891"/>
      <c r="HR1" s="891"/>
      <c r="HS1" s="891"/>
      <c r="HT1" s="891"/>
      <c r="HU1" s="891"/>
      <c r="HV1" s="891"/>
      <c r="HW1" s="891"/>
      <c r="HX1" s="891"/>
      <c r="HY1" s="891"/>
      <c r="HZ1" s="891"/>
      <c r="IA1" s="891"/>
      <c r="IB1" s="891"/>
      <c r="IC1" s="891"/>
      <c r="ID1" s="891"/>
      <c r="IE1" s="891"/>
      <c r="IF1" s="891"/>
      <c r="IG1" s="891"/>
      <c r="IH1" s="891"/>
      <c r="II1" s="891"/>
      <c r="IJ1" s="891"/>
      <c r="IK1" s="891"/>
      <c r="IL1" s="891"/>
      <c r="IM1" s="891"/>
      <c r="IN1" s="891"/>
      <c r="IO1" s="891"/>
      <c r="IP1" s="891"/>
      <c r="IQ1" s="891"/>
      <c r="IR1" s="891"/>
      <c r="IS1" s="891"/>
      <c r="IT1" s="893"/>
      <c r="IU1" s="893"/>
      <c r="IV1" s="893"/>
    </row>
    <row r="2" spans="2:10" ht="13.5">
      <c r="B2" s="1221" t="s">
        <v>61</v>
      </c>
      <c r="C2" s="1221"/>
      <c r="D2" s="1221"/>
      <c r="E2" s="1221"/>
      <c r="F2" s="1221"/>
      <c r="G2" s="1221"/>
      <c r="H2" s="1221"/>
      <c r="I2" s="1221"/>
      <c r="J2" s="1221"/>
    </row>
    <row r="3" spans="2:10" ht="13.5">
      <c r="B3" s="1222" t="s">
        <v>562</v>
      </c>
      <c r="C3" s="1222"/>
      <c r="D3" s="1222"/>
      <c r="E3" s="1222"/>
      <c r="F3" s="1222"/>
      <c r="G3" s="1222"/>
      <c r="H3" s="1222"/>
      <c r="I3" s="1222"/>
      <c r="J3" s="1222"/>
    </row>
    <row r="4" spans="2:256" ht="12">
      <c r="B4" s="866"/>
      <c r="C4" s="866"/>
      <c r="D4" s="1002"/>
      <c r="E4" s="1019"/>
      <c r="F4" s="892"/>
      <c r="G4" s="892"/>
      <c r="H4" s="892"/>
      <c r="I4" s="1003"/>
      <c r="J4" s="892" t="s">
        <v>1</v>
      </c>
      <c r="K4" s="1014"/>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996"/>
      <c r="BA4" s="996"/>
      <c r="BB4" s="996"/>
      <c r="BC4" s="996"/>
      <c r="BD4" s="996"/>
      <c r="BE4" s="996"/>
      <c r="BF4" s="996"/>
      <c r="BG4" s="996"/>
      <c r="BH4" s="996"/>
      <c r="BI4" s="996"/>
      <c r="BJ4" s="996"/>
      <c r="BK4" s="996"/>
      <c r="BL4" s="996"/>
      <c r="BM4" s="996"/>
      <c r="BN4" s="996"/>
      <c r="BO4" s="996"/>
      <c r="BP4" s="996"/>
      <c r="BQ4" s="996"/>
      <c r="BR4" s="996"/>
      <c r="BS4" s="996"/>
      <c r="BT4" s="996"/>
      <c r="BU4" s="996"/>
      <c r="BV4" s="996"/>
      <c r="BW4" s="996"/>
      <c r="BX4" s="996"/>
      <c r="BY4" s="996"/>
      <c r="BZ4" s="996"/>
      <c r="CA4" s="996"/>
      <c r="CB4" s="996"/>
      <c r="CC4" s="996"/>
      <c r="CD4" s="996"/>
      <c r="CE4" s="996"/>
      <c r="CF4" s="996"/>
      <c r="CG4" s="996"/>
      <c r="CH4" s="996"/>
      <c r="CI4" s="996"/>
      <c r="CJ4" s="996"/>
      <c r="CK4" s="996"/>
      <c r="CL4" s="996"/>
      <c r="CM4" s="996"/>
      <c r="CN4" s="996"/>
      <c r="CO4" s="996"/>
      <c r="CP4" s="996"/>
      <c r="CQ4" s="996"/>
      <c r="CR4" s="996"/>
      <c r="CS4" s="996"/>
      <c r="CT4" s="996"/>
      <c r="CU4" s="996"/>
      <c r="CV4" s="996"/>
      <c r="CW4" s="996"/>
      <c r="CX4" s="996"/>
      <c r="CY4" s="996"/>
      <c r="CZ4" s="996"/>
      <c r="DA4" s="996"/>
      <c r="DB4" s="996"/>
      <c r="DC4" s="996"/>
      <c r="DD4" s="996"/>
      <c r="DE4" s="996"/>
      <c r="DF4" s="996"/>
      <c r="DG4" s="996"/>
      <c r="DH4" s="996"/>
      <c r="DI4" s="996"/>
      <c r="DJ4" s="996"/>
      <c r="DK4" s="996"/>
      <c r="DL4" s="996"/>
      <c r="DM4" s="996"/>
      <c r="DN4" s="996"/>
      <c r="DO4" s="996"/>
      <c r="DP4" s="996"/>
      <c r="DQ4" s="996"/>
      <c r="DR4" s="996"/>
      <c r="DS4" s="996"/>
      <c r="DT4" s="996"/>
      <c r="DU4" s="996"/>
      <c r="DV4" s="996"/>
      <c r="DW4" s="996"/>
      <c r="DX4" s="996"/>
      <c r="DY4" s="996"/>
      <c r="DZ4" s="996"/>
      <c r="EA4" s="996"/>
      <c r="EB4" s="996"/>
      <c r="EC4" s="996"/>
      <c r="ED4" s="996"/>
      <c r="EE4" s="996"/>
      <c r="EF4" s="996"/>
      <c r="EG4" s="996"/>
      <c r="EH4" s="996"/>
      <c r="EI4" s="996"/>
      <c r="EJ4" s="996"/>
      <c r="EK4" s="996"/>
      <c r="EL4" s="996"/>
      <c r="EM4" s="996"/>
      <c r="EN4" s="996"/>
      <c r="EO4" s="996"/>
      <c r="EP4" s="996"/>
      <c r="EQ4" s="996"/>
      <c r="ER4" s="996"/>
      <c r="ES4" s="996"/>
      <c r="ET4" s="996"/>
      <c r="EU4" s="996"/>
      <c r="EV4" s="996"/>
      <c r="EW4" s="996"/>
      <c r="EX4" s="996"/>
      <c r="EY4" s="996"/>
      <c r="EZ4" s="996"/>
      <c r="FA4" s="996"/>
      <c r="FB4" s="996"/>
      <c r="FC4" s="996"/>
      <c r="FD4" s="996"/>
      <c r="FE4" s="996"/>
      <c r="FF4" s="996"/>
      <c r="FG4" s="996"/>
      <c r="FH4" s="996"/>
      <c r="FI4" s="996"/>
      <c r="FJ4" s="996"/>
      <c r="FK4" s="996"/>
      <c r="FL4" s="996"/>
      <c r="FM4" s="996"/>
      <c r="FN4" s="996"/>
      <c r="FO4" s="996"/>
      <c r="FP4" s="996"/>
      <c r="FQ4" s="996"/>
      <c r="FR4" s="996"/>
      <c r="FS4" s="996"/>
      <c r="FT4" s="996"/>
      <c r="FU4" s="996"/>
      <c r="FV4" s="996"/>
      <c r="FW4" s="996"/>
      <c r="FX4" s="996"/>
      <c r="FY4" s="996"/>
      <c r="FZ4" s="996"/>
      <c r="GA4" s="996"/>
      <c r="GB4" s="996"/>
      <c r="GC4" s="996"/>
      <c r="GD4" s="996"/>
      <c r="GE4" s="996"/>
      <c r="GF4" s="996"/>
      <c r="GG4" s="996"/>
      <c r="GH4" s="996"/>
      <c r="GI4" s="996"/>
      <c r="GJ4" s="996"/>
      <c r="GK4" s="996"/>
      <c r="GL4" s="996"/>
      <c r="GM4" s="996"/>
      <c r="GN4" s="996"/>
      <c r="GO4" s="996"/>
      <c r="GP4" s="996"/>
      <c r="GQ4" s="996"/>
      <c r="GR4" s="996"/>
      <c r="GS4" s="996"/>
      <c r="GT4" s="996"/>
      <c r="GU4" s="996"/>
      <c r="GV4" s="996"/>
      <c r="GW4" s="996"/>
      <c r="GX4" s="996"/>
      <c r="GY4" s="996"/>
      <c r="GZ4" s="996"/>
      <c r="HA4" s="996"/>
      <c r="HB4" s="996"/>
      <c r="HC4" s="996"/>
      <c r="HD4" s="996"/>
      <c r="HE4" s="996"/>
      <c r="HF4" s="996"/>
      <c r="HG4" s="996"/>
      <c r="HH4" s="996"/>
      <c r="HI4" s="996"/>
      <c r="HJ4" s="996"/>
      <c r="HK4" s="996"/>
      <c r="HL4" s="996"/>
      <c r="HM4" s="996"/>
      <c r="HN4" s="996"/>
      <c r="HO4" s="996"/>
      <c r="HP4" s="996"/>
      <c r="HQ4" s="996"/>
      <c r="HR4" s="996"/>
      <c r="HS4" s="996"/>
      <c r="HT4" s="996"/>
      <c r="HU4" s="996"/>
      <c r="HV4" s="996"/>
      <c r="HW4" s="996"/>
      <c r="HX4" s="996"/>
      <c r="HY4" s="996"/>
      <c r="HZ4" s="996"/>
      <c r="IA4" s="996"/>
      <c r="IB4" s="996"/>
      <c r="IC4" s="996"/>
      <c r="ID4" s="996"/>
      <c r="IE4" s="996"/>
      <c r="IF4" s="996"/>
      <c r="IG4" s="996"/>
      <c r="IH4" s="996"/>
      <c r="II4" s="996"/>
      <c r="IJ4" s="996"/>
      <c r="IK4" s="996"/>
      <c r="IL4" s="996"/>
      <c r="IM4" s="996"/>
      <c r="IN4" s="996"/>
      <c r="IO4" s="996"/>
      <c r="IP4" s="996"/>
      <c r="IQ4" s="996"/>
      <c r="IR4" s="996"/>
      <c r="IS4" s="996"/>
      <c r="IT4" s="893"/>
      <c r="IU4" s="893"/>
      <c r="IV4" s="893"/>
    </row>
    <row r="5" spans="1:256" ht="12.75" thickBot="1">
      <c r="A5" s="866"/>
      <c r="B5" s="655" t="s">
        <v>2</v>
      </c>
      <c r="C5" s="977" t="s">
        <v>4</v>
      </c>
      <c r="D5" s="977" t="s">
        <v>3</v>
      </c>
      <c r="E5" s="977" t="s">
        <v>5</v>
      </c>
      <c r="F5" s="997" t="s">
        <v>6</v>
      </c>
      <c r="G5" s="997" t="s">
        <v>62</v>
      </c>
      <c r="H5" s="997" t="s">
        <v>63</v>
      </c>
      <c r="I5" s="997" t="s">
        <v>64</v>
      </c>
      <c r="J5" s="1004" t="s">
        <v>125</v>
      </c>
      <c r="K5" s="999"/>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866"/>
      <c r="BZ5" s="866"/>
      <c r="CA5" s="866"/>
      <c r="CB5" s="866"/>
      <c r="CC5" s="866"/>
      <c r="CD5" s="866"/>
      <c r="CE5" s="866"/>
      <c r="CF5" s="866"/>
      <c r="CG5" s="866"/>
      <c r="CH5" s="866"/>
      <c r="CI5" s="866"/>
      <c r="CJ5" s="866"/>
      <c r="CK5" s="866"/>
      <c r="CL5" s="866"/>
      <c r="CM5" s="866"/>
      <c r="CN5" s="866"/>
      <c r="CO5" s="866"/>
      <c r="CP5" s="866"/>
      <c r="CQ5" s="866"/>
      <c r="CR5" s="866"/>
      <c r="CS5" s="866"/>
      <c r="CT5" s="866"/>
      <c r="CU5" s="866"/>
      <c r="CV5" s="866"/>
      <c r="CW5" s="866"/>
      <c r="CX5" s="866"/>
      <c r="CY5" s="866"/>
      <c r="CZ5" s="866"/>
      <c r="DA5" s="866"/>
      <c r="DB5" s="866"/>
      <c r="DC5" s="866"/>
      <c r="DD5" s="866"/>
      <c r="DE5" s="866"/>
      <c r="DF5" s="866"/>
      <c r="DG5" s="866"/>
      <c r="DH5" s="866"/>
      <c r="DI5" s="866"/>
      <c r="DJ5" s="866"/>
      <c r="DK5" s="866"/>
      <c r="DL5" s="866"/>
      <c r="DM5" s="866"/>
      <c r="DN5" s="866"/>
      <c r="DO5" s="866"/>
      <c r="DP5" s="866"/>
      <c r="DQ5" s="866"/>
      <c r="DR5" s="866"/>
      <c r="DS5" s="866"/>
      <c r="DT5" s="866"/>
      <c r="DU5" s="866"/>
      <c r="DV5" s="866"/>
      <c r="DW5" s="866"/>
      <c r="DX5" s="866"/>
      <c r="DY5" s="866"/>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6"/>
      <c r="FB5" s="866"/>
      <c r="FC5" s="866"/>
      <c r="FD5" s="866"/>
      <c r="FE5" s="866"/>
      <c r="FF5" s="866"/>
      <c r="FG5" s="866"/>
      <c r="FH5" s="866"/>
      <c r="FI5" s="866"/>
      <c r="FJ5" s="866"/>
      <c r="FK5" s="866"/>
      <c r="FL5" s="866"/>
      <c r="FM5" s="866"/>
      <c r="FN5" s="866"/>
      <c r="FO5" s="866"/>
      <c r="FP5" s="866"/>
      <c r="FQ5" s="866"/>
      <c r="FR5" s="866"/>
      <c r="FS5" s="866"/>
      <c r="FT5" s="866"/>
      <c r="FU5" s="866"/>
      <c r="FV5" s="866"/>
      <c r="FW5" s="866"/>
      <c r="FX5" s="866"/>
      <c r="FY5" s="866"/>
      <c r="FZ5" s="866"/>
      <c r="GA5" s="866"/>
      <c r="GB5" s="866"/>
      <c r="GC5" s="866"/>
      <c r="GD5" s="866"/>
      <c r="GE5" s="866"/>
      <c r="GF5" s="866"/>
      <c r="GG5" s="866"/>
      <c r="GH5" s="866"/>
      <c r="GI5" s="866"/>
      <c r="GJ5" s="866"/>
      <c r="GK5" s="866"/>
      <c r="GL5" s="866"/>
      <c r="GM5" s="866"/>
      <c r="GN5" s="866"/>
      <c r="GO5" s="866"/>
      <c r="GP5" s="866"/>
      <c r="GQ5" s="866"/>
      <c r="GR5" s="866"/>
      <c r="GS5" s="866"/>
      <c r="GT5" s="866"/>
      <c r="GU5" s="866"/>
      <c r="GV5" s="866"/>
      <c r="GW5" s="866"/>
      <c r="GX5" s="866"/>
      <c r="GY5" s="866"/>
      <c r="GZ5" s="866"/>
      <c r="HA5" s="866"/>
      <c r="HB5" s="866"/>
      <c r="HC5" s="866"/>
      <c r="HD5" s="866"/>
      <c r="HE5" s="866"/>
      <c r="HF5" s="866"/>
      <c r="HG5" s="866"/>
      <c r="HH5" s="866"/>
      <c r="HI5" s="866"/>
      <c r="HJ5" s="866"/>
      <c r="HK5" s="866"/>
      <c r="HL5" s="866"/>
      <c r="HM5" s="866"/>
      <c r="HN5" s="866"/>
      <c r="HO5" s="866"/>
      <c r="HP5" s="866"/>
      <c r="HQ5" s="866"/>
      <c r="HR5" s="866"/>
      <c r="HS5" s="866"/>
      <c r="HT5" s="866"/>
      <c r="HU5" s="866"/>
      <c r="HV5" s="866"/>
      <c r="HW5" s="866"/>
      <c r="HX5" s="866"/>
      <c r="HY5" s="866"/>
      <c r="HZ5" s="866"/>
      <c r="IA5" s="866"/>
      <c r="IB5" s="866"/>
      <c r="IC5" s="866"/>
      <c r="ID5" s="866"/>
      <c r="IE5" s="866"/>
      <c r="IF5" s="866"/>
      <c r="IG5" s="866"/>
      <c r="IH5" s="866"/>
      <c r="II5" s="866"/>
      <c r="IJ5" s="866"/>
      <c r="IK5" s="866"/>
      <c r="IL5" s="866"/>
      <c r="IM5" s="866"/>
      <c r="IN5" s="866"/>
      <c r="IO5" s="866"/>
      <c r="IP5" s="866"/>
      <c r="IQ5" s="866"/>
      <c r="IR5" s="866"/>
      <c r="IS5" s="866"/>
      <c r="IT5" s="998"/>
      <c r="IU5" s="998"/>
      <c r="IV5" s="998"/>
    </row>
    <row r="6" spans="2:10" ht="48.75" thickBot="1">
      <c r="B6" s="829" t="s">
        <v>65</v>
      </c>
      <c r="C6" s="830" t="s">
        <v>66</v>
      </c>
      <c r="D6" s="831" t="s">
        <v>8</v>
      </c>
      <c r="E6" s="832" t="s">
        <v>721</v>
      </c>
      <c r="F6" s="833" t="s">
        <v>68</v>
      </c>
      <c r="G6" s="833" t="s">
        <v>749</v>
      </c>
      <c r="H6" s="833" t="s">
        <v>539</v>
      </c>
      <c r="I6" s="833" t="s">
        <v>9</v>
      </c>
      <c r="J6" s="905" t="s">
        <v>722</v>
      </c>
    </row>
    <row r="7" spans="1:10" ht="13.5">
      <c r="A7" s="867">
        <v>1</v>
      </c>
      <c r="B7" s="938">
        <v>18</v>
      </c>
      <c r="C7" s="939"/>
      <c r="D7" s="940" t="s">
        <v>98</v>
      </c>
      <c r="E7" s="838"/>
      <c r="F7" s="985"/>
      <c r="G7" s="985"/>
      <c r="H7" s="985"/>
      <c r="I7" s="985"/>
      <c r="J7" s="1005"/>
    </row>
    <row r="8" spans="1:13" ht="26.25">
      <c r="A8" s="866">
        <v>2</v>
      </c>
      <c r="B8" s="947"/>
      <c r="C8" s="876">
        <v>1</v>
      </c>
      <c r="D8" s="850" t="s">
        <v>771</v>
      </c>
      <c r="E8" s="877" t="s">
        <v>71</v>
      </c>
      <c r="F8" s="873">
        <f aca="true" t="shared" si="0" ref="F8:F14">SUM(G8:J8)</f>
        <v>13000</v>
      </c>
      <c r="G8" s="980"/>
      <c r="H8" s="873"/>
      <c r="I8" s="923">
        <v>13000</v>
      </c>
      <c r="J8" s="952"/>
      <c r="M8" s="865"/>
    </row>
    <row r="9" spans="1:13" ht="13.5">
      <c r="A9" s="866">
        <v>3</v>
      </c>
      <c r="B9" s="947"/>
      <c r="C9" s="876">
        <v>2</v>
      </c>
      <c r="D9" s="844" t="s">
        <v>791</v>
      </c>
      <c r="E9" s="842" t="s">
        <v>71</v>
      </c>
      <c r="F9" s="873">
        <f t="shared" si="0"/>
        <v>10500</v>
      </c>
      <c r="G9" s="980"/>
      <c r="H9" s="873"/>
      <c r="I9" s="981">
        <v>10500</v>
      </c>
      <c r="J9" s="952"/>
      <c r="M9" s="865"/>
    </row>
    <row r="10" spans="1:13" ht="27">
      <c r="A10" s="867">
        <v>4</v>
      </c>
      <c r="B10" s="947"/>
      <c r="C10" s="876">
        <v>3</v>
      </c>
      <c r="D10" s="844" t="s">
        <v>772</v>
      </c>
      <c r="E10" s="842" t="s">
        <v>71</v>
      </c>
      <c r="F10" s="873">
        <f t="shared" si="0"/>
        <v>48541</v>
      </c>
      <c r="G10" s="873"/>
      <c r="H10" s="873"/>
      <c r="I10" s="923">
        <v>48541</v>
      </c>
      <c r="J10" s="952"/>
      <c r="M10" s="865"/>
    </row>
    <row r="11" spans="1:13" ht="13.5">
      <c r="A11" s="866">
        <v>5</v>
      </c>
      <c r="B11" s="947"/>
      <c r="C11" s="876">
        <v>4</v>
      </c>
      <c r="D11" s="844" t="s">
        <v>773</v>
      </c>
      <c r="E11" s="842" t="s">
        <v>71</v>
      </c>
      <c r="F11" s="873">
        <f t="shared" si="0"/>
        <v>8000</v>
      </c>
      <c r="G11" s="873"/>
      <c r="H11" s="873"/>
      <c r="I11" s="923">
        <v>8000</v>
      </c>
      <c r="J11" s="952"/>
      <c r="M11" s="865"/>
    </row>
    <row r="12" spans="1:13" ht="13.5">
      <c r="A12" s="866">
        <v>6</v>
      </c>
      <c r="B12" s="947"/>
      <c r="C12" s="876">
        <v>5</v>
      </c>
      <c r="D12" s="844" t="s">
        <v>774</v>
      </c>
      <c r="E12" s="842" t="s">
        <v>71</v>
      </c>
      <c r="F12" s="873">
        <f t="shared" si="0"/>
        <v>12000</v>
      </c>
      <c r="G12" s="873"/>
      <c r="H12" s="873"/>
      <c r="I12" s="923">
        <v>12000</v>
      </c>
      <c r="J12" s="952"/>
      <c r="M12" s="865"/>
    </row>
    <row r="13" spans="1:13" ht="26.25">
      <c r="A13" s="867">
        <v>7</v>
      </c>
      <c r="B13" s="947"/>
      <c r="C13" s="876">
        <v>6</v>
      </c>
      <c r="D13" s="850" t="s">
        <v>777</v>
      </c>
      <c r="E13" s="877" t="s">
        <v>71</v>
      </c>
      <c r="F13" s="873">
        <f t="shared" si="0"/>
        <v>1000</v>
      </c>
      <c r="G13" s="980"/>
      <c r="H13" s="873"/>
      <c r="I13" s="923">
        <v>1000</v>
      </c>
      <c r="J13" s="952"/>
      <c r="M13" s="865"/>
    </row>
    <row r="14" spans="1:13" ht="26.25">
      <c r="A14" s="866">
        <v>8</v>
      </c>
      <c r="B14" s="947"/>
      <c r="C14" s="876">
        <v>7</v>
      </c>
      <c r="D14" s="941" t="s">
        <v>775</v>
      </c>
      <c r="E14" s="956" t="s">
        <v>71</v>
      </c>
      <c r="F14" s="873">
        <f t="shared" si="0"/>
        <v>13940</v>
      </c>
      <c r="G14" s="980"/>
      <c r="H14" s="873">
        <v>3140</v>
      </c>
      <c r="I14" s="923">
        <v>10800</v>
      </c>
      <c r="J14" s="952"/>
      <c r="M14" s="865"/>
    </row>
    <row r="15" spans="1:13" ht="26.25">
      <c r="A15" s="866">
        <v>9</v>
      </c>
      <c r="B15" s="947"/>
      <c r="C15" s="876">
        <v>8</v>
      </c>
      <c r="D15" s="941" t="s">
        <v>776</v>
      </c>
      <c r="E15" s="956" t="s">
        <v>71</v>
      </c>
      <c r="F15" s="873">
        <f aca="true" t="shared" si="1" ref="F15:F50">SUM(G15:J15)</f>
        <v>15619</v>
      </c>
      <c r="G15" s="980"/>
      <c r="H15" s="873">
        <v>4119</v>
      </c>
      <c r="I15" s="923">
        <v>11500</v>
      </c>
      <c r="J15" s="952"/>
      <c r="M15" s="865"/>
    </row>
    <row r="16" spans="1:13" ht="27">
      <c r="A16" s="867">
        <v>10</v>
      </c>
      <c r="B16" s="947"/>
      <c r="C16" s="876">
        <v>9</v>
      </c>
      <c r="D16" s="844" t="s">
        <v>778</v>
      </c>
      <c r="E16" s="842" t="s">
        <v>71</v>
      </c>
      <c r="F16" s="873">
        <f aca="true" t="shared" si="2" ref="F16:F29">SUM(G16:J16)</f>
        <v>6300</v>
      </c>
      <c r="G16" s="873"/>
      <c r="H16" s="873"/>
      <c r="I16" s="923">
        <v>6300</v>
      </c>
      <c r="J16" s="952"/>
      <c r="M16" s="865"/>
    </row>
    <row r="17" spans="1:13" ht="27">
      <c r="A17" s="866">
        <v>11</v>
      </c>
      <c r="B17" s="947"/>
      <c r="C17" s="876">
        <v>10</v>
      </c>
      <c r="D17" s="844" t="s">
        <v>779</v>
      </c>
      <c r="E17" s="842" t="s">
        <v>71</v>
      </c>
      <c r="F17" s="873">
        <f t="shared" si="2"/>
        <v>5400</v>
      </c>
      <c r="G17" s="873"/>
      <c r="H17" s="873"/>
      <c r="I17" s="923">
        <v>5400</v>
      </c>
      <c r="J17" s="952"/>
      <c r="M17" s="865"/>
    </row>
    <row r="18" spans="1:13" ht="53.25">
      <c r="A18" s="866">
        <v>12</v>
      </c>
      <c r="B18" s="947"/>
      <c r="C18" s="876">
        <v>11</v>
      </c>
      <c r="D18" s="844" t="s">
        <v>876</v>
      </c>
      <c r="E18" s="842" t="s">
        <v>71</v>
      </c>
      <c r="F18" s="873">
        <f t="shared" si="2"/>
        <v>47656</v>
      </c>
      <c r="G18" s="873">
        <v>2356</v>
      </c>
      <c r="H18" s="873">
        <v>6300</v>
      </c>
      <c r="I18" s="923">
        <v>39000</v>
      </c>
      <c r="J18" s="952"/>
      <c r="M18" s="865"/>
    </row>
    <row r="19" spans="1:13" ht="27">
      <c r="A19" s="867">
        <v>13</v>
      </c>
      <c r="B19" s="947"/>
      <c r="C19" s="876">
        <v>12</v>
      </c>
      <c r="D19" s="844" t="s">
        <v>780</v>
      </c>
      <c r="E19" s="842" t="s">
        <v>71</v>
      </c>
      <c r="F19" s="873">
        <f t="shared" si="2"/>
        <v>31000</v>
      </c>
      <c r="G19" s="873"/>
      <c r="H19" s="873"/>
      <c r="I19" s="923">
        <v>31000</v>
      </c>
      <c r="J19" s="952"/>
      <c r="M19" s="865"/>
    </row>
    <row r="20" spans="1:253" ht="13.5">
      <c r="A20" s="866">
        <v>14</v>
      </c>
      <c r="B20" s="947"/>
      <c r="C20" s="876">
        <v>13</v>
      </c>
      <c r="D20" s="848" t="s">
        <v>781</v>
      </c>
      <c r="E20" s="877" t="s">
        <v>71</v>
      </c>
      <c r="F20" s="873">
        <f t="shared" si="2"/>
        <v>10500</v>
      </c>
      <c r="G20" s="980"/>
      <c r="H20" s="873"/>
      <c r="I20" s="923">
        <v>10500</v>
      </c>
      <c r="J20" s="952"/>
      <c r="K20" s="1015"/>
      <c r="L20" s="874"/>
      <c r="M20" s="865"/>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4"/>
      <c r="AZ20" s="874"/>
      <c r="BA20" s="874"/>
      <c r="BB20" s="874"/>
      <c r="BC20" s="874"/>
      <c r="BD20" s="874"/>
      <c r="BE20" s="874"/>
      <c r="BF20" s="874"/>
      <c r="BG20" s="874"/>
      <c r="BH20" s="874"/>
      <c r="BI20" s="874"/>
      <c r="BJ20" s="874"/>
      <c r="BK20" s="874"/>
      <c r="BL20" s="874"/>
      <c r="BM20" s="874"/>
      <c r="BN20" s="874"/>
      <c r="BO20" s="874"/>
      <c r="BP20" s="874"/>
      <c r="BQ20" s="874"/>
      <c r="BR20" s="874"/>
      <c r="BS20" s="874"/>
      <c r="BT20" s="874"/>
      <c r="BU20" s="874"/>
      <c r="BV20" s="874"/>
      <c r="BW20" s="874"/>
      <c r="BX20" s="874"/>
      <c r="BY20" s="874"/>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4"/>
      <c r="DF20" s="874"/>
      <c r="DG20" s="874"/>
      <c r="DH20" s="874"/>
      <c r="DI20" s="874"/>
      <c r="DJ20" s="874"/>
      <c r="DK20" s="874"/>
      <c r="DL20" s="874"/>
      <c r="DM20" s="874"/>
      <c r="DN20" s="874"/>
      <c r="DO20" s="874"/>
      <c r="DP20" s="874"/>
      <c r="DQ20" s="874"/>
      <c r="DR20" s="874"/>
      <c r="DS20" s="874"/>
      <c r="DT20" s="874"/>
      <c r="DU20" s="874"/>
      <c r="DV20" s="874"/>
      <c r="DW20" s="874"/>
      <c r="DX20" s="874"/>
      <c r="DY20" s="874"/>
      <c r="DZ20" s="874"/>
      <c r="EA20" s="874"/>
      <c r="EB20" s="874"/>
      <c r="EC20" s="874"/>
      <c r="ED20" s="874"/>
      <c r="EE20" s="874"/>
      <c r="EF20" s="874"/>
      <c r="EG20" s="874"/>
      <c r="EH20" s="874"/>
      <c r="EI20" s="874"/>
      <c r="EJ20" s="874"/>
      <c r="EK20" s="874"/>
      <c r="EL20" s="874"/>
      <c r="EM20" s="874"/>
      <c r="EN20" s="874"/>
      <c r="EO20" s="874"/>
      <c r="EP20" s="874"/>
      <c r="EQ20" s="874"/>
      <c r="ER20" s="874"/>
      <c r="ES20" s="874"/>
      <c r="ET20" s="874"/>
      <c r="EU20" s="874"/>
      <c r="EV20" s="874"/>
      <c r="EW20" s="874"/>
      <c r="EX20" s="874"/>
      <c r="EY20" s="874"/>
      <c r="EZ20" s="874"/>
      <c r="FA20" s="874"/>
      <c r="FB20" s="874"/>
      <c r="FC20" s="874"/>
      <c r="FD20" s="874"/>
      <c r="FE20" s="874"/>
      <c r="FF20" s="874"/>
      <c r="FG20" s="874"/>
      <c r="FH20" s="874"/>
      <c r="FI20" s="874"/>
      <c r="FJ20" s="874"/>
      <c r="FK20" s="874"/>
      <c r="FL20" s="874"/>
      <c r="FM20" s="874"/>
      <c r="FN20" s="874"/>
      <c r="FO20" s="874"/>
      <c r="FP20" s="874"/>
      <c r="FQ20" s="874"/>
      <c r="FR20" s="874"/>
      <c r="FS20" s="874"/>
      <c r="FT20" s="874"/>
      <c r="FU20" s="874"/>
      <c r="FV20" s="874"/>
      <c r="FW20" s="874"/>
      <c r="FX20" s="874"/>
      <c r="FY20" s="874"/>
      <c r="FZ20" s="874"/>
      <c r="GA20" s="874"/>
      <c r="GB20" s="874"/>
      <c r="GC20" s="874"/>
      <c r="GD20" s="874"/>
      <c r="GE20" s="874"/>
      <c r="GF20" s="874"/>
      <c r="GG20" s="874"/>
      <c r="GH20" s="874"/>
      <c r="GI20" s="874"/>
      <c r="GJ20" s="874"/>
      <c r="GK20" s="874"/>
      <c r="GL20" s="874"/>
      <c r="GM20" s="874"/>
      <c r="GN20" s="874"/>
      <c r="GO20" s="874"/>
      <c r="GP20" s="874"/>
      <c r="GQ20" s="874"/>
      <c r="GR20" s="874"/>
      <c r="GS20" s="874"/>
      <c r="GT20" s="874"/>
      <c r="GU20" s="874"/>
      <c r="GV20" s="874"/>
      <c r="GW20" s="874"/>
      <c r="GX20" s="874"/>
      <c r="GY20" s="874"/>
      <c r="GZ20" s="874"/>
      <c r="HA20" s="874"/>
      <c r="HB20" s="874"/>
      <c r="HC20" s="874"/>
      <c r="HD20" s="874"/>
      <c r="HE20" s="874"/>
      <c r="HF20" s="874"/>
      <c r="HG20" s="874"/>
      <c r="HH20" s="874"/>
      <c r="HI20" s="874"/>
      <c r="HJ20" s="874"/>
      <c r="HK20" s="874"/>
      <c r="HL20" s="874"/>
      <c r="HM20" s="874"/>
      <c r="HN20" s="874"/>
      <c r="HO20" s="874"/>
      <c r="HP20" s="874"/>
      <c r="HQ20" s="874"/>
      <c r="HR20" s="874"/>
      <c r="HS20" s="874"/>
      <c r="HT20" s="874"/>
      <c r="HU20" s="874"/>
      <c r="HV20" s="874"/>
      <c r="HW20" s="874"/>
      <c r="HX20" s="874"/>
      <c r="HY20" s="874"/>
      <c r="HZ20" s="874"/>
      <c r="IA20" s="874"/>
      <c r="IB20" s="874"/>
      <c r="IC20" s="874"/>
      <c r="ID20" s="874"/>
      <c r="IE20" s="874"/>
      <c r="IF20" s="874"/>
      <c r="IG20" s="874"/>
      <c r="IH20" s="874"/>
      <c r="II20" s="874"/>
      <c r="IJ20" s="874"/>
      <c r="IK20" s="874"/>
      <c r="IL20" s="874"/>
      <c r="IM20" s="874"/>
      <c r="IN20" s="874"/>
      <c r="IO20" s="874"/>
      <c r="IP20" s="874"/>
      <c r="IQ20" s="874"/>
      <c r="IR20" s="874"/>
      <c r="IS20" s="874"/>
    </row>
    <row r="21" spans="1:253" ht="26.25">
      <c r="A21" s="866">
        <v>15</v>
      </c>
      <c r="B21" s="947"/>
      <c r="C21" s="876">
        <v>14</v>
      </c>
      <c r="D21" s="848" t="s">
        <v>782</v>
      </c>
      <c r="E21" s="877" t="s">
        <v>71</v>
      </c>
      <c r="F21" s="873">
        <f t="shared" si="2"/>
        <v>10500</v>
      </c>
      <c r="G21" s="980"/>
      <c r="H21" s="873"/>
      <c r="I21" s="923">
        <v>10500</v>
      </c>
      <c r="J21" s="952"/>
      <c r="K21" s="1015"/>
      <c r="L21" s="874"/>
      <c r="M21" s="865"/>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4"/>
      <c r="CK21" s="874"/>
      <c r="CL21" s="874"/>
      <c r="CM21" s="874"/>
      <c r="CN21" s="874"/>
      <c r="CO21" s="874"/>
      <c r="CP21" s="874"/>
      <c r="CQ21" s="874"/>
      <c r="CR21" s="874"/>
      <c r="CS21" s="874"/>
      <c r="CT21" s="874"/>
      <c r="CU21" s="874"/>
      <c r="CV21" s="874"/>
      <c r="CW21" s="874"/>
      <c r="CX21" s="874"/>
      <c r="CY21" s="874"/>
      <c r="CZ21" s="874"/>
      <c r="DA21" s="874"/>
      <c r="DB21" s="874"/>
      <c r="DC21" s="874"/>
      <c r="DD21" s="874"/>
      <c r="DE21" s="874"/>
      <c r="DF21" s="874"/>
      <c r="DG21" s="874"/>
      <c r="DH21" s="874"/>
      <c r="DI21" s="874"/>
      <c r="DJ21" s="874"/>
      <c r="DK21" s="874"/>
      <c r="DL21" s="874"/>
      <c r="DM21" s="874"/>
      <c r="DN21" s="874"/>
      <c r="DO21" s="874"/>
      <c r="DP21" s="874"/>
      <c r="DQ21" s="874"/>
      <c r="DR21" s="874"/>
      <c r="DS21" s="874"/>
      <c r="DT21" s="874"/>
      <c r="DU21" s="874"/>
      <c r="DV21" s="874"/>
      <c r="DW21" s="874"/>
      <c r="DX21" s="874"/>
      <c r="DY21" s="874"/>
      <c r="DZ21" s="874"/>
      <c r="EA21" s="874"/>
      <c r="EB21" s="874"/>
      <c r="EC21" s="874"/>
      <c r="ED21" s="874"/>
      <c r="EE21" s="874"/>
      <c r="EF21" s="874"/>
      <c r="EG21" s="874"/>
      <c r="EH21" s="874"/>
      <c r="EI21" s="874"/>
      <c r="EJ21" s="874"/>
      <c r="EK21" s="874"/>
      <c r="EL21" s="874"/>
      <c r="EM21" s="874"/>
      <c r="EN21" s="874"/>
      <c r="EO21" s="874"/>
      <c r="EP21" s="874"/>
      <c r="EQ21" s="874"/>
      <c r="ER21" s="874"/>
      <c r="ES21" s="874"/>
      <c r="ET21" s="874"/>
      <c r="EU21" s="874"/>
      <c r="EV21" s="874"/>
      <c r="EW21" s="874"/>
      <c r="EX21" s="874"/>
      <c r="EY21" s="874"/>
      <c r="EZ21" s="874"/>
      <c r="FA21" s="874"/>
      <c r="FB21" s="874"/>
      <c r="FC21" s="874"/>
      <c r="FD21" s="874"/>
      <c r="FE21" s="874"/>
      <c r="FF21" s="874"/>
      <c r="FG21" s="874"/>
      <c r="FH21" s="874"/>
      <c r="FI21" s="874"/>
      <c r="FJ21" s="874"/>
      <c r="FK21" s="874"/>
      <c r="FL21" s="874"/>
      <c r="FM21" s="874"/>
      <c r="FN21" s="874"/>
      <c r="FO21" s="874"/>
      <c r="FP21" s="874"/>
      <c r="FQ21" s="874"/>
      <c r="FR21" s="874"/>
      <c r="FS21" s="874"/>
      <c r="FT21" s="874"/>
      <c r="FU21" s="874"/>
      <c r="FV21" s="874"/>
      <c r="FW21" s="874"/>
      <c r="FX21" s="874"/>
      <c r="FY21" s="874"/>
      <c r="FZ21" s="874"/>
      <c r="GA21" s="874"/>
      <c r="GB21" s="874"/>
      <c r="GC21" s="874"/>
      <c r="GD21" s="874"/>
      <c r="GE21" s="874"/>
      <c r="GF21" s="874"/>
      <c r="GG21" s="874"/>
      <c r="GH21" s="874"/>
      <c r="GI21" s="874"/>
      <c r="GJ21" s="874"/>
      <c r="GK21" s="874"/>
      <c r="GL21" s="874"/>
      <c r="GM21" s="874"/>
      <c r="GN21" s="874"/>
      <c r="GO21" s="874"/>
      <c r="GP21" s="874"/>
      <c r="GQ21" s="874"/>
      <c r="GR21" s="874"/>
      <c r="GS21" s="874"/>
      <c r="GT21" s="874"/>
      <c r="GU21" s="874"/>
      <c r="GV21" s="874"/>
      <c r="GW21" s="874"/>
      <c r="GX21" s="874"/>
      <c r="GY21" s="874"/>
      <c r="GZ21" s="874"/>
      <c r="HA21" s="874"/>
      <c r="HB21" s="874"/>
      <c r="HC21" s="874"/>
      <c r="HD21" s="874"/>
      <c r="HE21" s="874"/>
      <c r="HF21" s="874"/>
      <c r="HG21" s="874"/>
      <c r="HH21" s="874"/>
      <c r="HI21" s="874"/>
      <c r="HJ21" s="874"/>
      <c r="HK21" s="874"/>
      <c r="HL21" s="874"/>
      <c r="HM21" s="874"/>
      <c r="HN21" s="874"/>
      <c r="HO21" s="874"/>
      <c r="HP21" s="874"/>
      <c r="HQ21" s="874"/>
      <c r="HR21" s="874"/>
      <c r="HS21" s="874"/>
      <c r="HT21" s="874"/>
      <c r="HU21" s="874"/>
      <c r="HV21" s="874"/>
      <c r="HW21" s="874"/>
      <c r="HX21" s="874"/>
      <c r="HY21" s="874"/>
      <c r="HZ21" s="874"/>
      <c r="IA21" s="874"/>
      <c r="IB21" s="874"/>
      <c r="IC21" s="874"/>
      <c r="ID21" s="874"/>
      <c r="IE21" s="874"/>
      <c r="IF21" s="874"/>
      <c r="IG21" s="874"/>
      <c r="IH21" s="874"/>
      <c r="II21" s="874"/>
      <c r="IJ21" s="874"/>
      <c r="IK21" s="874"/>
      <c r="IL21" s="874"/>
      <c r="IM21" s="874"/>
      <c r="IN21" s="874"/>
      <c r="IO21" s="874"/>
      <c r="IP21" s="874"/>
      <c r="IQ21" s="874"/>
      <c r="IR21" s="874"/>
      <c r="IS21" s="874"/>
    </row>
    <row r="22" spans="1:13" ht="26.25">
      <c r="A22" s="867">
        <v>16</v>
      </c>
      <c r="B22" s="947"/>
      <c r="C22" s="876">
        <v>15</v>
      </c>
      <c r="D22" s="850" t="s">
        <v>783</v>
      </c>
      <c r="E22" s="877" t="s">
        <v>71</v>
      </c>
      <c r="F22" s="873">
        <f t="shared" si="2"/>
        <v>19500</v>
      </c>
      <c r="G22" s="980"/>
      <c r="H22" s="873"/>
      <c r="I22" s="923">
        <v>19500</v>
      </c>
      <c r="J22" s="952"/>
      <c r="M22" s="865"/>
    </row>
    <row r="23" spans="1:13" ht="26.25">
      <c r="A23" s="866">
        <v>17</v>
      </c>
      <c r="B23" s="947"/>
      <c r="C23" s="876">
        <v>16</v>
      </c>
      <c r="D23" s="850" t="s">
        <v>784</v>
      </c>
      <c r="E23" s="877" t="s">
        <v>71</v>
      </c>
      <c r="F23" s="873">
        <f t="shared" si="2"/>
        <v>10500</v>
      </c>
      <c r="G23" s="980"/>
      <c r="H23" s="873"/>
      <c r="I23" s="923">
        <v>10500</v>
      </c>
      <c r="J23" s="952"/>
      <c r="M23" s="865"/>
    </row>
    <row r="24" spans="1:253" ht="13.5">
      <c r="A24" s="866">
        <v>18</v>
      </c>
      <c r="B24" s="947"/>
      <c r="C24" s="876">
        <v>17</v>
      </c>
      <c r="D24" s="848" t="s">
        <v>785</v>
      </c>
      <c r="E24" s="877" t="s">
        <v>71</v>
      </c>
      <c r="F24" s="873">
        <f t="shared" si="2"/>
        <v>9500</v>
      </c>
      <c r="G24" s="980"/>
      <c r="H24" s="873"/>
      <c r="I24" s="923">
        <v>9500</v>
      </c>
      <c r="J24" s="952"/>
      <c r="K24" s="1015"/>
      <c r="L24" s="874"/>
      <c r="M24" s="865"/>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874"/>
      <c r="BA24" s="874"/>
      <c r="BB24" s="874"/>
      <c r="BC24" s="874"/>
      <c r="BD24" s="874"/>
      <c r="BE24" s="874"/>
      <c r="BF24" s="874"/>
      <c r="BG24" s="874"/>
      <c r="BH24" s="874"/>
      <c r="BI24" s="874"/>
      <c r="BJ24" s="874"/>
      <c r="BK24" s="874"/>
      <c r="BL24" s="874"/>
      <c r="BM24" s="874"/>
      <c r="BN24" s="874"/>
      <c r="BO24" s="874"/>
      <c r="BP24" s="874"/>
      <c r="BQ24" s="874"/>
      <c r="BR24" s="874"/>
      <c r="BS24" s="874"/>
      <c r="BT24" s="874"/>
      <c r="BU24" s="874"/>
      <c r="BV24" s="874"/>
      <c r="BW24" s="874"/>
      <c r="BX24" s="874"/>
      <c r="BY24" s="874"/>
      <c r="BZ24" s="874"/>
      <c r="CA24" s="874"/>
      <c r="CB24" s="874"/>
      <c r="CC24" s="874"/>
      <c r="CD24" s="874"/>
      <c r="CE24" s="874"/>
      <c r="CF24" s="874"/>
      <c r="CG24" s="874"/>
      <c r="CH24" s="874"/>
      <c r="CI24" s="874"/>
      <c r="CJ24" s="874"/>
      <c r="CK24" s="874"/>
      <c r="CL24" s="874"/>
      <c r="CM24" s="874"/>
      <c r="CN24" s="874"/>
      <c r="CO24" s="874"/>
      <c r="CP24" s="874"/>
      <c r="CQ24" s="874"/>
      <c r="CR24" s="874"/>
      <c r="CS24" s="874"/>
      <c r="CT24" s="874"/>
      <c r="CU24" s="874"/>
      <c r="CV24" s="874"/>
      <c r="CW24" s="874"/>
      <c r="CX24" s="874"/>
      <c r="CY24" s="874"/>
      <c r="CZ24" s="874"/>
      <c r="DA24" s="874"/>
      <c r="DB24" s="874"/>
      <c r="DC24" s="874"/>
      <c r="DD24" s="874"/>
      <c r="DE24" s="874"/>
      <c r="DF24" s="874"/>
      <c r="DG24" s="874"/>
      <c r="DH24" s="874"/>
      <c r="DI24" s="874"/>
      <c r="DJ24" s="874"/>
      <c r="DK24" s="874"/>
      <c r="DL24" s="874"/>
      <c r="DM24" s="874"/>
      <c r="DN24" s="874"/>
      <c r="DO24" s="874"/>
      <c r="DP24" s="874"/>
      <c r="DQ24" s="874"/>
      <c r="DR24" s="874"/>
      <c r="DS24" s="874"/>
      <c r="DT24" s="874"/>
      <c r="DU24" s="874"/>
      <c r="DV24" s="874"/>
      <c r="DW24" s="874"/>
      <c r="DX24" s="874"/>
      <c r="DY24" s="874"/>
      <c r="DZ24" s="874"/>
      <c r="EA24" s="874"/>
      <c r="EB24" s="874"/>
      <c r="EC24" s="874"/>
      <c r="ED24" s="874"/>
      <c r="EE24" s="874"/>
      <c r="EF24" s="874"/>
      <c r="EG24" s="874"/>
      <c r="EH24" s="874"/>
      <c r="EI24" s="874"/>
      <c r="EJ24" s="874"/>
      <c r="EK24" s="874"/>
      <c r="EL24" s="874"/>
      <c r="EM24" s="874"/>
      <c r="EN24" s="874"/>
      <c r="EO24" s="874"/>
      <c r="EP24" s="874"/>
      <c r="EQ24" s="874"/>
      <c r="ER24" s="874"/>
      <c r="ES24" s="874"/>
      <c r="ET24" s="874"/>
      <c r="EU24" s="874"/>
      <c r="EV24" s="874"/>
      <c r="EW24" s="874"/>
      <c r="EX24" s="874"/>
      <c r="EY24" s="874"/>
      <c r="EZ24" s="874"/>
      <c r="FA24" s="874"/>
      <c r="FB24" s="874"/>
      <c r="FC24" s="874"/>
      <c r="FD24" s="874"/>
      <c r="FE24" s="874"/>
      <c r="FF24" s="874"/>
      <c r="FG24" s="874"/>
      <c r="FH24" s="874"/>
      <c r="FI24" s="874"/>
      <c r="FJ24" s="874"/>
      <c r="FK24" s="874"/>
      <c r="FL24" s="874"/>
      <c r="FM24" s="874"/>
      <c r="FN24" s="874"/>
      <c r="FO24" s="874"/>
      <c r="FP24" s="874"/>
      <c r="FQ24" s="874"/>
      <c r="FR24" s="874"/>
      <c r="FS24" s="874"/>
      <c r="FT24" s="874"/>
      <c r="FU24" s="874"/>
      <c r="FV24" s="874"/>
      <c r="FW24" s="874"/>
      <c r="FX24" s="874"/>
      <c r="FY24" s="874"/>
      <c r="FZ24" s="874"/>
      <c r="GA24" s="874"/>
      <c r="GB24" s="874"/>
      <c r="GC24" s="874"/>
      <c r="GD24" s="874"/>
      <c r="GE24" s="874"/>
      <c r="GF24" s="874"/>
      <c r="GG24" s="874"/>
      <c r="GH24" s="874"/>
      <c r="GI24" s="874"/>
      <c r="GJ24" s="874"/>
      <c r="GK24" s="874"/>
      <c r="GL24" s="874"/>
      <c r="GM24" s="874"/>
      <c r="GN24" s="874"/>
      <c r="GO24" s="874"/>
      <c r="GP24" s="874"/>
      <c r="GQ24" s="874"/>
      <c r="GR24" s="874"/>
      <c r="GS24" s="874"/>
      <c r="GT24" s="874"/>
      <c r="GU24" s="874"/>
      <c r="GV24" s="874"/>
      <c r="GW24" s="874"/>
      <c r="GX24" s="874"/>
      <c r="GY24" s="874"/>
      <c r="GZ24" s="874"/>
      <c r="HA24" s="874"/>
      <c r="HB24" s="874"/>
      <c r="HC24" s="874"/>
      <c r="HD24" s="874"/>
      <c r="HE24" s="874"/>
      <c r="HF24" s="874"/>
      <c r="HG24" s="874"/>
      <c r="HH24" s="874"/>
      <c r="HI24" s="874"/>
      <c r="HJ24" s="874"/>
      <c r="HK24" s="874"/>
      <c r="HL24" s="874"/>
      <c r="HM24" s="874"/>
      <c r="HN24" s="874"/>
      <c r="HO24" s="874"/>
      <c r="HP24" s="874"/>
      <c r="HQ24" s="874"/>
      <c r="HR24" s="874"/>
      <c r="HS24" s="874"/>
      <c r="HT24" s="874"/>
      <c r="HU24" s="874"/>
      <c r="HV24" s="874"/>
      <c r="HW24" s="874"/>
      <c r="HX24" s="874"/>
      <c r="HY24" s="874"/>
      <c r="HZ24" s="874"/>
      <c r="IA24" s="874"/>
      <c r="IB24" s="874"/>
      <c r="IC24" s="874"/>
      <c r="ID24" s="874"/>
      <c r="IE24" s="874"/>
      <c r="IF24" s="874"/>
      <c r="IG24" s="874"/>
      <c r="IH24" s="874"/>
      <c r="II24" s="874"/>
      <c r="IJ24" s="874"/>
      <c r="IK24" s="874"/>
      <c r="IL24" s="874"/>
      <c r="IM24" s="874"/>
      <c r="IN24" s="874"/>
      <c r="IO24" s="874"/>
      <c r="IP24" s="874"/>
      <c r="IQ24" s="874"/>
      <c r="IR24" s="874"/>
      <c r="IS24" s="874"/>
    </row>
    <row r="25" spans="1:13" ht="26.25">
      <c r="A25" s="867">
        <v>19</v>
      </c>
      <c r="B25" s="947"/>
      <c r="C25" s="876">
        <v>18</v>
      </c>
      <c r="D25" s="850" t="s">
        <v>787</v>
      </c>
      <c r="E25" s="877" t="s">
        <v>71</v>
      </c>
      <c r="F25" s="873">
        <f t="shared" si="2"/>
        <v>9227</v>
      </c>
      <c r="G25" s="980"/>
      <c r="H25" s="873">
        <v>3227</v>
      </c>
      <c r="I25" s="923">
        <v>6000</v>
      </c>
      <c r="J25" s="952"/>
      <c r="M25" s="865"/>
    </row>
    <row r="26" spans="1:13" ht="13.5">
      <c r="A26" s="866">
        <v>20</v>
      </c>
      <c r="B26" s="947"/>
      <c r="C26" s="876">
        <v>19</v>
      </c>
      <c r="D26" s="949" t="s">
        <v>786</v>
      </c>
      <c r="E26" s="877" t="s">
        <v>71</v>
      </c>
      <c r="F26" s="873">
        <f t="shared" si="2"/>
        <v>8000</v>
      </c>
      <c r="G26" s="980"/>
      <c r="H26" s="873"/>
      <c r="I26" s="923">
        <v>8000</v>
      </c>
      <c r="J26" s="952"/>
      <c r="M26" s="865"/>
    </row>
    <row r="27" spans="1:253" ht="13.5">
      <c r="A27" s="866">
        <v>21</v>
      </c>
      <c r="B27" s="947"/>
      <c r="C27" s="876">
        <v>20</v>
      </c>
      <c r="D27" s="948" t="s">
        <v>789</v>
      </c>
      <c r="E27" s="877" t="s">
        <v>71</v>
      </c>
      <c r="F27" s="873">
        <f t="shared" si="2"/>
        <v>4000</v>
      </c>
      <c r="G27" s="980"/>
      <c r="H27" s="873"/>
      <c r="I27" s="923">
        <v>4000</v>
      </c>
      <c r="J27" s="952"/>
      <c r="K27" s="1015"/>
      <c r="L27" s="874"/>
      <c r="M27" s="865"/>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74"/>
      <c r="AZ27" s="874"/>
      <c r="BA27" s="874"/>
      <c r="BB27" s="874"/>
      <c r="BC27" s="874"/>
      <c r="BD27" s="874"/>
      <c r="BE27" s="874"/>
      <c r="BF27" s="874"/>
      <c r="BG27" s="874"/>
      <c r="BH27" s="874"/>
      <c r="BI27" s="874"/>
      <c r="BJ27" s="874"/>
      <c r="BK27" s="874"/>
      <c r="BL27" s="874"/>
      <c r="BM27" s="874"/>
      <c r="BN27" s="874"/>
      <c r="BO27" s="874"/>
      <c r="BP27" s="874"/>
      <c r="BQ27" s="874"/>
      <c r="BR27" s="874"/>
      <c r="BS27" s="874"/>
      <c r="BT27" s="874"/>
      <c r="BU27" s="874"/>
      <c r="BV27" s="874"/>
      <c r="BW27" s="874"/>
      <c r="BX27" s="874"/>
      <c r="BY27" s="874"/>
      <c r="BZ27" s="874"/>
      <c r="CA27" s="874"/>
      <c r="CB27" s="874"/>
      <c r="CC27" s="874"/>
      <c r="CD27" s="874"/>
      <c r="CE27" s="874"/>
      <c r="CF27" s="874"/>
      <c r="CG27" s="874"/>
      <c r="CH27" s="874"/>
      <c r="CI27" s="874"/>
      <c r="CJ27" s="874"/>
      <c r="CK27" s="874"/>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874"/>
      <c r="DX27" s="874"/>
      <c r="DY27" s="874"/>
      <c r="DZ27" s="874"/>
      <c r="EA27" s="874"/>
      <c r="EB27" s="874"/>
      <c r="EC27" s="874"/>
      <c r="ED27" s="874"/>
      <c r="EE27" s="874"/>
      <c r="EF27" s="874"/>
      <c r="EG27" s="874"/>
      <c r="EH27" s="874"/>
      <c r="EI27" s="874"/>
      <c r="EJ27" s="874"/>
      <c r="EK27" s="874"/>
      <c r="EL27" s="874"/>
      <c r="EM27" s="874"/>
      <c r="EN27" s="874"/>
      <c r="EO27" s="874"/>
      <c r="EP27" s="874"/>
      <c r="EQ27" s="874"/>
      <c r="ER27" s="874"/>
      <c r="ES27" s="874"/>
      <c r="ET27" s="874"/>
      <c r="EU27" s="874"/>
      <c r="EV27" s="874"/>
      <c r="EW27" s="874"/>
      <c r="EX27" s="874"/>
      <c r="EY27" s="874"/>
      <c r="EZ27" s="874"/>
      <c r="FA27" s="874"/>
      <c r="FB27" s="874"/>
      <c r="FC27" s="874"/>
      <c r="FD27" s="874"/>
      <c r="FE27" s="874"/>
      <c r="FF27" s="874"/>
      <c r="FG27" s="874"/>
      <c r="FH27" s="874"/>
      <c r="FI27" s="874"/>
      <c r="FJ27" s="874"/>
      <c r="FK27" s="874"/>
      <c r="FL27" s="874"/>
      <c r="FM27" s="874"/>
      <c r="FN27" s="874"/>
      <c r="FO27" s="874"/>
      <c r="FP27" s="874"/>
      <c r="FQ27" s="874"/>
      <c r="FR27" s="874"/>
      <c r="FS27" s="874"/>
      <c r="FT27" s="874"/>
      <c r="FU27" s="874"/>
      <c r="FV27" s="874"/>
      <c r="FW27" s="874"/>
      <c r="FX27" s="874"/>
      <c r="FY27" s="874"/>
      <c r="FZ27" s="874"/>
      <c r="GA27" s="874"/>
      <c r="GB27" s="874"/>
      <c r="GC27" s="874"/>
      <c r="GD27" s="874"/>
      <c r="GE27" s="874"/>
      <c r="GF27" s="874"/>
      <c r="GG27" s="874"/>
      <c r="GH27" s="874"/>
      <c r="GI27" s="874"/>
      <c r="GJ27" s="874"/>
      <c r="GK27" s="874"/>
      <c r="GL27" s="874"/>
      <c r="GM27" s="874"/>
      <c r="GN27" s="874"/>
      <c r="GO27" s="874"/>
      <c r="GP27" s="874"/>
      <c r="GQ27" s="874"/>
      <c r="GR27" s="874"/>
      <c r="GS27" s="874"/>
      <c r="GT27" s="874"/>
      <c r="GU27" s="874"/>
      <c r="GV27" s="874"/>
      <c r="GW27" s="874"/>
      <c r="GX27" s="874"/>
      <c r="GY27" s="874"/>
      <c r="GZ27" s="874"/>
      <c r="HA27" s="874"/>
      <c r="HB27" s="874"/>
      <c r="HC27" s="874"/>
      <c r="HD27" s="874"/>
      <c r="HE27" s="874"/>
      <c r="HF27" s="874"/>
      <c r="HG27" s="874"/>
      <c r="HH27" s="874"/>
      <c r="HI27" s="874"/>
      <c r="HJ27" s="874"/>
      <c r="HK27" s="874"/>
      <c r="HL27" s="874"/>
      <c r="HM27" s="874"/>
      <c r="HN27" s="874"/>
      <c r="HO27" s="874"/>
      <c r="HP27" s="874"/>
      <c r="HQ27" s="874"/>
      <c r="HR27" s="874"/>
      <c r="HS27" s="874"/>
      <c r="HT27" s="874"/>
      <c r="HU27" s="874"/>
      <c r="HV27" s="874"/>
      <c r="HW27" s="874"/>
      <c r="HX27" s="874"/>
      <c r="HY27" s="874"/>
      <c r="HZ27" s="874"/>
      <c r="IA27" s="874"/>
      <c r="IB27" s="874"/>
      <c r="IC27" s="874"/>
      <c r="ID27" s="874"/>
      <c r="IE27" s="874"/>
      <c r="IF27" s="874"/>
      <c r="IG27" s="874"/>
      <c r="IH27" s="874"/>
      <c r="II27" s="874"/>
      <c r="IJ27" s="874"/>
      <c r="IK27" s="874"/>
      <c r="IL27" s="874"/>
      <c r="IM27" s="874"/>
      <c r="IN27" s="874"/>
      <c r="IO27" s="874"/>
      <c r="IP27" s="874"/>
      <c r="IQ27" s="874"/>
      <c r="IR27" s="874"/>
      <c r="IS27" s="874"/>
    </row>
    <row r="28" spans="1:253" ht="13.5">
      <c r="A28" s="867">
        <v>22</v>
      </c>
      <c r="B28" s="947"/>
      <c r="C28" s="876">
        <v>21</v>
      </c>
      <c r="D28" s="948" t="s">
        <v>790</v>
      </c>
      <c r="E28" s="877" t="s">
        <v>71</v>
      </c>
      <c r="F28" s="873">
        <f t="shared" si="2"/>
        <v>4000</v>
      </c>
      <c r="G28" s="980"/>
      <c r="H28" s="873"/>
      <c r="I28" s="923">
        <v>4000</v>
      </c>
      <c r="J28" s="952"/>
      <c r="K28" s="1015"/>
      <c r="L28" s="874"/>
      <c r="M28" s="865"/>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74"/>
      <c r="AZ28" s="874"/>
      <c r="BA28" s="874"/>
      <c r="BB28" s="874"/>
      <c r="BC28" s="874"/>
      <c r="BD28" s="874"/>
      <c r="BE28" s="874"/>
      <c r="BF28" s="874"/>
      <c r="BG28" s="874"/>
      <c r="BH28" s="874"/>
      <c r="BI28" s="874"/>
      <c r="BJ28" s="874"/>
      <c r="BK28" s="874"/>
      <c r="BL28" s="874"/>
      <c r="BM28" s="874"/>
      <c r="BN28" s="874"/>
      <c r="BO28" s="874"/>
      <c r="BP28" s="874"/>
      <c r="BQ28" s="874"/>
      <c r="BR28" s="874"/>
      <c r="BS28" s="874"/>
      <c r="BT28" s="874"/>
      <c r="BU28" s="874"/>
      <c r="BV28" s="874"/>
      <c r="BW28" s="874"/>
      <c r="BX28" s="874"/>
      <c r="BY28" s="874"/>
      <c r="BZ28" s="874"/>
      <c r="CA28" s="874"/>
      <c r="CB28" s="874"/>
      <c r="CC28" s="874"/>
      <c r="CD28" s="874"/>
      <c r="CE28" s="874"/>
      <c r="CF28" s="874"/>
      <c r="CG28" s="874"/>
      <c r="CH28" s="874"/>
      <c r="CI28" s="874"/>
      <c r="CJ28" s="874"/>
      <c r="CK28" s="874"/>
      <c r="CL28" s="874"/>
      <c r="CM28" s="874"/>
      <c r="CN28" s="874"/>
      <c r="CO28" s="874"/>
      <c r="CP28" s="874"/>
      <c r="CQ28" s="874"/>
      <c r="CR28" s="874"/>
      <c r="CS28" s="874"/>
      <c r="CT28" s="874"/>
      <c r="CU28" s="874"/>
      <c r="CV28" s="874"/>
      <c r="CW28" s="874"/>
      <c r="CX28" s="874"/>
      <c r="CY28" s="874"/>
      <c r="CZ28" s="874"/>
      <c r="DA28" s="874"/>
      <c r="DB28" s="874"/>
      <c r="DC28" s="874"/>
      <c r="DD28" s="874"/>
      <c r="DE28" s="874"/>
      <c r="DF28" s="874"/>
      <c r="DG28" s="874"/>
      <c r="DH28" s="874"/>
      <c r="DI28" s="874"/>
      <c r="DJ28" s="874"/>
      <c r="DK28" s="874"/>
      <c r="DL28" s="874"/>
      <c r="DM28" s="874"/>
      <c r="DN28" s="874"/>
      <c r="DO28" s="874"/>
      <c r="DP28" s="874"/>
      <c r="DQ28" s="87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4"/>
      <c r="ET28" s="874"/>
      <c r="EU28" s="874"/>
      <c r="EV28" s="874"/>
      <c r="EW28" s="874"/>
      <c r="EX28" s="874"/>
      <c r="EY28" s="874"/>
      <c r="EZ28" s="874"/>
      <c r="FA28" s="874"/>
      <c r="FB28" s="874"/>
      <c r="FC28" s="874"/>
      <c r="FD28" s="874"/>
      <c r="FE28" s="874"/>
      <c r="FF28" s="874"/>
      <c r="FG28" s="874"/>
      <c r="FH28" s="874"/>
      <c r="FI28" s="874"/>
      <c r="FJ28" s="874"/>
      <c r="FK28" s="874"/>
      <c r="FL28" s="874"/>
      <c r="FM28" s="874"/>
      <c r="FN28" s="874"/>
      <c r="FO28" s="874"/>
      <c r="FP28" s="874"/>
      <c r="FQ28" s="874"/>
      <c r="FR28" s="874"/>
      <c r="FS28" s="874"/>
      <c r="FT28" s="874"/>
      <c r="FU28" s="874"/>
      <c r="FV28" s="874"/>
      <c r="FW28" s="874"/>
      <c r="FX28" s="874"/>
      <c r="FY28" s="874"/>
      <c r="FZ28" s="874"/>
      <c r="GA28" s="874"/>
      <c r="GB28" s="874"/>
      <c r="GC28" s="874"/>
      <c r="GD28" s="874"/>
      <c r="GE28" s="874"/>
      <c r="GF28" s="874"/>
      <c r="GG28" s="874"/>
      <c r="GH28" s="874"/>
      <c r="GI28" s="874"/>
      <c r="GJ28" s="874"/>
      <c r="GK28" s="874"/>
      <c r="GL28" s="874"/>
      <c r="GM28" s="874"/>
      <c r="GN28" s="874"/>
      <c r="GO28" s="874"/>
      <c r="GP28" s="874"/>
      <c r="GQ28" s="874"/>
      <c r="GR28" s="874"/>
      <c r="GS28" s="874"/>
      <c r="GT28" s="874"/>
      <c r="GU28" s="874"/>
      <c r="GV28" s="874"/>
      <c r="GW28" s="874"/>
      <c r="GX28" s="874"/>
      <c r="GY28" s="874"/>
      <c r="GZ28" s="874"/>
      <c r="HA28" s="874"/>
      <c r="HB28" s="874"/>
      <c r="HC28" s="874"/>
      <c r="HD28" s="874"/>
      <c r="HE28" s="874"/>
      <c r="HF28" s="874"/>
      <c r="HG28" s="874"/>
      <c r="HH28" s="874"/>
      <c r="HI28" s="874"/>
      <c r="HJ28" s="874"/>
      <c r="HK28" s="874"/>
      <c r="HL28" s="874"/>
      <c r="HM28" s="874"/>
      <c r="HN28" s="874"/>
      <c r="HO28" s="874"/>
      <c r="HP28" s="874"/>
      <c r="HQ28" s="874"/>
      <c r="HR28" s="874"/>
      <c r="HS28" s="874"/>
      <c r="HT28" s="874"/>
      <c r="HU28" s="874"/>
      <c r="HV28" s="874"/>
      <c r="HW28" s="874"/>
      <c r="HX28" s="874"/>
      <c r="HY28" s="874"/>
      <c r="HZ28" s="874"/>
      <c r="IA28" s="874"/>
      <c r="IB28" s="874"/>
      <c r="IC28" s="874"/>
      <c r="ID28" s="874"/>
      <c r="IE28" s="874"/>
      <c r="IF28" s="874"/>
      <c r="IG28" s="874"/>
      <c r="IH28" s="874"/>
      <c r="II28" s="874"/>
      <c r="IJ28" s="874"/>
      <c r="IK28" s="874"/>
      <c r="IL28" s="874"/>
      <c r="IM28" s="874"/>
      <c r="IN28" s="874"/>
      <c r="IO28" s="874"/>
      <c r="IP28" s="874"/>
      <c r="IQ28" s="874"/>
      <c r="IR28" s="874"/>
      <c r="IS28" s="874"/>
    </row>
    <row r="29" spans="1:13" ht="27">
      <c r="A29" s="866">
        <v>23</v>
      </c>
      <c r="B29" s="947"/>
      <c r="C29" s="876">
        <v>22</v>
      </c>
      <c r="D29" s="1023" t="s">
        <v>788</v>
      </c>
      <c r="E29" s="842" t="s">
        <v>71</v>
      </c>
      <c r="F29" s="873">
        <f t="shared" si="2"/>
        <v>11000</v>
      </c>
      <c r="G29" s="873"/>
      <c r="H29" s="873"/>
      <c r="I29" s="923">
        <v>11000</v>
      </c>
      <c r="J29" s="952"/>
      <c r="M29" s="865"/>
    </row>
    <row r="30" spans="1:13" ht="13.5">
      <c r="A30" s="866">
        <v>24</v>
      </c>
      <c r="B30" s="947"/>
      <c r="C30" s="876">
        <v>23</v>
      </c>
      <c r="D30" s="844" t="s">
        <v>869</v>
      </c>
      <c r="E30" s="956" t="s">
        <v>71</v>
      </c>
      <c r="F30" s="873">
        <f t="shared" si="1"/>
        <v>346000</v>
      </c>
      <c r="G30" s="873"/>
      <c r="H30" s="873"/>
      <c r="I30" s="923">
        <v>16000</v>
      </c>
      <c r="J30" s="952">
        <v>330000</v>
      </c>
      <c r="M30" s="865"/>
    </row>
    <row r="31" spans="1:13" ht="27">
      <c r="A31" s="867">
        <v>25</v>
      </c>
      <c r="B31" s="947"/>
      <c r="C31" s="876">
        <v>24</v>
      </c>
      <c r="D31" s="844" t="s">
        <v>750</v>
      </c>
      <c r="E31" s="956" t="s">
        <v>71</v>
      </c>
      <c r="F31" s="873">
        <f t="shared" si="1"/>
        <v>7000</v>
      </c>
      <c r="G31" s="873"/>
      <c r="H31" s="873"/>
      <c r="I31" s="923">
        <v>7000</v>
      </c>
      <c r="J31" s="952">
        <v>0</v>
      </c>
      <c r="M31" s="865"/>
    </row>
    <row r="32" spans="1:13" ht="26.25" customHeight="1">
      <c r="A32" s="866">
        <v>26</v>
      </c>
      <c r="B32" s="947"/>
      <c r="C32" s="876">
        <v>25</v>
      </c>
      <c r="D32" s="844" t="s">
        <v>751</v>
      </c>
      <c r="E32" s="842" t="s">
        <v>71</v>
      </c>
      <c r="F32" s="873">
        <f t="shared" si="1"/>
        <v>15240</v>
      </c>
      <c r="G32" s="873"/>
      <c r="H32" s="873"/>
      <c r="I32" s="923">
        <v>15240</v>
      </c>
      <c r="J32" s="952"/>
      <c r="M32" s="865"/>
    </row>
    <row r="33" spans="1:13" ht="13.5">
      <c r="A33" s="866">
        <v>27</v>
      </c>
      <c r="B33" s="947"/>
      <c r="C33" s="876">
        <v>26</v>
      </c>
      <c r="D33" s="844" t="s">
        <v>752</v>
      </c>
      <c r="E33" s="851" t="s">
        <v>71</v>
      </c>
      <c r="F33" s="873">
        <f t="shared" si="1"/>
        <v>6410766</v>
      </c>
      <c r="G33" s="980">
        <v>1080000</v>
      </c>
      <c r="H33" s="980">
        <v>707280</v>
      </c>
      <c r="I33" s="923">
        <v>588696</v>
      </c>
      <c r="J33" s="1006">
        <v>4034790</v>
      </c>
      <c r="M33" s="865"/>
    </row>
    <row r="34" spans="1:13" ht="13.5">
      <c r="A34" s="867">
        <v>28</v>
      </c>
      <c r="B34" s="947"/>
      <c r="C34" s="876">
        <v>27</v>
      </c>
      <c r="D34" s="844" t="s">
        <v>753</v>
      </c>
      <c r="E34" s="851" t="s">
        <v>71</v>
      </c>
      <c r="F34" s="873">
        <f t="shared" si="1"/>
        <v>64050</v>
      </c>
      <c r="G34" s="980">
        <v>18050</v>
      </c>
      <c r="H34" s="980">
        <v>23000</v>
      </c>
      <c r="I34" s="923">
        <v>23000</v>
      </c>
      <c r="J34" s="952"/>
      <c r="M34" s="865"/>
    </row>
    <row r="35" spans="1:13" ht="13.5">
      <c r="A35" s="866">
        <v>29</v>
      </c>
      <c r="B35" s="947"/>
      <c r="C35" s="876">
        <v>28</v>
      </c>
      <c r="D35" s="844" t="s">
        <v>754</v>
      </c>
      <c r="E35" s="851" t="s">
        <v>71</v>
      </c>
      <c r="F35" s="873">
        <f t="shared" si="1"/>
        <v>960000</v>
      </c>
      <c r="G35" s="980">
        <v>120000</v>
      </c>
      <c r="H35" s="980">
        <v>120000</v>
      </c>
      <c r="I35" s="923">
        <v>120000</v>
      </c>
      <c r="J35" s="1006">
        <v>600000</v>
      </c>
      <c r="M35" s="865"/>
    </row>
    <row r="36" spans="1:13" ht="13.5">
      <c r="A36" s="866">
        <v>30</v>
      </c>
      <c r="B36" s="947"/>
      <c r="C36" s="876">
        <v>29</v>
      </c>
      <c r="D36" s="844" t="s">
        <v>755</v>
      </c>
      <c r="E36" s="851" t="s">
        <v>71</v>
      </c>
      <c r="F36" s="873">
        <f t="shared" si="1"/>
        <v>700</v>
      </c>
      <c r="G36" s="980"/>
      <c r="H36" s="980"/>
      <c r="I36" s="923">
        <v>700</v>
      </c>
      <c r="J36" s="1006"/>
      <c r="M36" s="865"/>
    </row>
    <row r="37" spans="1:13" ht="13.5">
      <c r="A37" s="867">
        <v>31</v>
      </c>
      <c r="B37" s="947"/>
      <c r="C37" s="876">
        <v>30</v>
      </c>
      <c r="D37" s="844" t="s">
        <v>768</v>
      </c>
      <c r="E37" s="851" t="s">
        <v>71</v>
      </c>
      <c r="F37" s="873">
        <f t="shared" si="1"/>
        <v>1550</v>
      </c>
      <c r="G37" s="980"/>
      <c r="H37" s="873"/>
      <c r="I37" s="923">
        <v>1550</v>
      </c>
      <c r="J37" s="952"/>
      <c r="M37" s="865"/>
    </row>
    <row r="38" spans="1:13" ht="13.5">
      <c r="A38" s="866">
        <v>32</v>
      </c>
      <c r="B38" s="947"/>
      <c r="C38" s="876">
        <v>31</v>
      </c>
      <c r="D38" s="844" t="s">
        <v>756</v>
      </c>
      <c r="E38" s="851" t="s">
        <v>71</v>
      </c>
      <c r="F38" s="873">
        <f t="shared" si="1"/>
        <v>38000</v>
      </c>
      <c r="G38" s="980"/>
      <c r="H38" s="873"/>
      <c r="I38" s="923">
        <v>20000</v>
      </c>
      <c r="J38" s="952">
        <v>18000</v>
      </c>
      <c r="M38" s="865"/>
    </row>
    <row r="39" spans="1:13" ht="13.5">
      <c r="A39" s="866">
        <v>33</v>
      </c>
      <c r="B39" s="947"/>
      <c r="C39" s="876">
        <v>32</v>
      </c>
      <c r="D39" s="844" t="s">
        <v>873</v>
      </c>
      <c r="E39" s="851" t="s">
        <v>71</v>
      </c>
      <c r="F39" s="873">
        <f t="shared" si="1"/>
        <v>50000</v>
      </c>
      <c r="G39" s="980"/>
      <c r="H39" s="873"/>
      <c r="I39" s="923">
        <v>50000</v>
      </c>
      <c r="J39" s="952"/>
      <c r="M39" s="865"/>
    </row>
    <row r="40" spans="1:13" ht="13.5">
      <c r="A40" s="867">
        <v>34</v>
      </c>
      <c r="B40" s="947"/>
      <c r="C40" s="876">
        <v>33</v>
      </c>
      <c r="D40" s="942" t="s">
        <v>757</v>
      </c>
      <c r="E40" s="851" t="s">
        <v>70</v>
      </c>
      <c r="F40" s="873">
        <f t="shared" si="1"/>
        <v>5000</v>
      </c>
      <c r="G40" s="980"/>
      <c r="H40" s="873"/>
      <c r="I40" s="923">
        <v>5000</v>
      </c>
      <c r="J40" s="952"/>
      <c r="M40" s="865"/>
    </row>
    <row r="41" spans="1:13" ht="52.5">
      <c r="A41" s="866">
        <v>35</v>
      </c>
      <c r="B41" s="947"/>
      <c r="C41" s="876">
        <v>34</v>
      </c>
      <c r="D41" s="848" t="s">
        <v>758</v>
      </c>
      <c r="E41" s="851" t="s">
        <v>70</v>
      </c>
      <c r="F41" s="873">
        <f t="shared" si="1"/>
        <v>45000</v>
      </c>
      <c r="G41" s="980">
        <v>790</v>
      </c>
      <c r="H41" s="873">
        <v>39210</v>
      </c>
      <c r="I41" s="923">
        <v>5000</v>
      </c>
      <c r="J41" s="952"/>
      <c r="M41" s="865"/>
    </row>
    <row r="42" spans="1:13" ht="13.5">
      <c r="A42" s="866">
        <v>36</v>
      </c>
      <c r="B42" s="947"/>
      <c r="C42" s="876">
        <v>35</v>
      </c>
      <c r="D42" s="942" t="s">
        <v>105</v>
      </c>
      <c r="E42" s="851" t="s">
        <v>70</v>
      </c>
      <c r="F42" s="873">
        <f t="shared" si="1"/>
        <v>4500</v>
      </c>
      <c r="G42" s="980">
        <v>547</v>
      </c>
      <c r="H42" s="873">
        <v>2953</v>
      </c>
      <c r="I42" s="923">
        <v>1000</v>
      </c>
      <c r="J42" s="952"/>
      <c r="M42" s="865"/>
    </row>
    <row r="43" spans="1:253" ht="13.5">
      <c r="A43" s="867">
        <v>37</v>
      </c>
      <c r="B43" s="947"/>
      <c r="C43" s="876">
        <v>36</v>
      </c>
      <c r="D43" s="942" t="s">
        <v>116</v>
      </c>
      <c r="E43" s="956" t="s">
        <v>71</v>
      </c>
      <c r="F43" s="873">
        <f t="shared" si="1"/>
        <v>71110</v>
      </c>
      <c r="G43" s="980">
        <v>14322</v>
      </c>
      <c r="H43" s="980">
        <v>35438</v>
      </c>
      <c r="I43" s="923">
        <v>21350</v>
      </c>
      <c r="J43" s="952"/>
      <c r="K43" s="1015"/>
      <c r="L43" s="874"/>
      <c r="M43" s="865"/>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874"/>
      <c r="BO43" s="874"/>
      <c r="BP43" s="874"/>
      <c r="BQ43" s="874"/>
      <c r="BR43" s="874"/>
      <c r="BS43" s="874"/>
      <c r="BT43" s="874"/>
      <c r="BU43" s="874"/>
      <c r="BV43" s="874"/>
      <c r="BW43" s="874"/>
      <c r="BX43" s="874"/>
      <c r="BY43" s="874"/>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874"/>
      <c r="EC43" s="874"/>
      <c r="ED43" s="874"/>
      <c r="EE43" s="874"/>
      <c r="EF43" s="874"/>
      <c r="EG43" s="874"/>
      <c r="EH43" s="874"/>
      <c r="EI43" s="874"/>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874"/>
      <c r="FZ43" s="874"/>
      <c r="GA43" s="874"/>
      <c r="GB43" s="874"/>
      <c r="GC43" s="874"/>
      <c r="GD43" s="874"/>
      <c r="GE43" s="874"/>
      <c r="GF43" s="874"/>
      <c r="GG43" s="874"/>
      <c r="GH43" s="874"/>
      <c r="GI43" s="874"/>
      <c r="GJ43" s="874"/>
      <c r="GK43" s="874"/>
      <c r="GL43" s="874"/>
      <c r="GM43" s="874"/>
      <c r="GN43" s="874"/>
      <c r="GO43" s="874"/>
      <c r="GP43" s="874"/>
      <c r="GQ43" s="874"/>
      <c r="GR43" s="874"/>
      <c r="GS43" s="874"/>
      <c r="GT43" s="874"/>
      <c r="GU43" s="874"/>
      <c r="GV43" s="874"/>
      <c r="GW43" s="874"/>
      <c r="GX43" s="874"/>
      <c r="GY43" s="874"/>
      <c r="GZ43" s="874"/>
      <c r="HA43" s="874"/>
      <c r="HB43" s="874"/>
      <c r="HC43" s="874"/>
      <c r="HD43" s="874"/>
      <c r="HE43" s="874"/>
      <c r="HF43" s="874"/>
      <c r="HG43" s="874"/>
      <c r="HH43" s="874"/>
      <c r="HI43" s="874"/>
      <c r="HJ43" s="874"/>
      <c r="HK43" s="874"/>
      <c r="HL43" s="874"/>
      <c r="HM43" s="874"/>
      <c r="HN43" s="874"/>
      <c r="HO43" s="874"/>
      <c r="HP43" s="874"/>
      <c r="HQ43" s="874"/>
      <c r="HR43" s="874"/>
      <c r="HS43" s="874"/>
      <c r="HT43" s="874"/>
      <c r="HU43" s="874"/>
      <c r="HV43" s="874"/>
      <c r="HW43" s="874"/>
      <c r="HX43" s="874"/>
      <c r="HY43" s="874"/>
      <c r="HZ43" s="874"/>
      <c r="IA43" s="874"/>
      <c r="IB43" s="874"/>
      <c r="IC43" s="874"/>
      <c r="ID43" s="874"/>
      <c r="IE43" s="874"/>
      <c r="IF43" s="874"/>
      <c r="IG43" s="874"/>
      <c r="IH43" s="874"/>
      <c r="II43" s="874"/>
      <c r="IJ43" s="874"/>
      <c r="IK43" s="874"/>
      <c r="IL43" s="874"/>
      <c r="IM43" s="874"/>
      <c r="IN43" s="874"/>
      <c r="IO43" s="874"/>
      <c r="IP43" s="874"/>
      <c r="IQ43" s="874"/>
      <c r="IR43" s="874"/>
      <c r="IS43" s="874"/>
    </row>
    <row r="44" spans="1:13" ht="13.5">
      <c r="A44" s="866">
        <v>38</v>
      </c>
      <c r="B44" s="947"/>
      <c r="C44" s="876">
        <v>37</v>
      </c>
      <c r="D44" s="872" t="s">
        <v>759</v>
      </c>
      <c r="E44" s="852" t="s">
        <v>71</v>
      </c>
      <c r="F44" s="873">
        <f t="shared" si="1"/>
        <v>11000</v>
      </c>
      <c r="G44" s="873"/>
      <c r="H44" s="873"/>
      <c r="I44" s="923">
        <v>11000</v>
      </c>
      <c r="J44" s="952"/>
      <c r="M44" s="865"/>
    </row>
    <row r="45" spans="1:13" ht="13.5" customHeight="1">
      <c r="A45" s="866">
        <v>39</v>
      </c>
      <c r="B45" s="947"/>
      <c r="C45" s="876">
        <v>38</v>
      </c>
      <c r="D45" s="844" t="s">
        <v>760</v>
      </c>
      <c r="E45" s="842" t="s">
        <v>71</v>
      </c>
      <c r="F45" s="873">
        <f t="shared" si="1"/>
        <v>29265</v>
      </c>
      <c r="G45" s="980"/>
      <c r="H45" s="873"/>
      <c r="I45" s="981">
        <v>10000</v>
      </c>
      <c r="J45" s="952">
        <v>19265</v>
      </c>
      <c r="M45" s="865"/>
    </row>
    <row r="46" spans="1:13" ht="27">
      <c r="A46" s="867">
        <v>40</v>
      </c>
      <c r="B46" s="947"/>
      <c r="C46" s="876">
        <v>39</v>
      </c>
      <c r="D46" s="844" t="s">
        <v>761</v>
      </c>
      <c r="E46" s="851" t="s">
        <v>71</v>
      </c>
      <c r="F46" s="873">
        <f t="shared" si="1"/>
        <v>1000</v>
      </c>
      <c r="G46" s="980"/>
      <c r="H46" s="873"/>
      <c r="I46" s="923">
        <v>1000</v>
      </c>
      <c r="J46" s="952"/>
      <c r="M46" s="865"/>
    </row>
    <row r="47" spans="1:13" ht="13.5">
      <c r="A47" s="866">
        <v>41</v>
      </c>
      <c r="B47" s="947"/>
      <c r="C47" s="876">
        <v>40</v>
      </c>
      <c r="D47" s="844" t="s">
        <v>762</v>
      </c>
      <c r="E47" s="842" t="s">
        <v>71</v>
      </c>
      <c r="F47" s="873">
        <f t="shared" si="1"/>
        <v>45000</v>
      </c>
      <c r="G47" s="980"/>
      <c r="H47" s="873"/>
      <c r="I47" s="923">
        <v>45000</v>
      </c>
      <c r="J47" s="952">
        <v>0</v>
      </c>
      <c r="M47" s="865"/>
    </row>
    <row r="48" spans="1:13" ht="13.5">
      <c r="A48" s="866">
        <v>42</v>
      </c>
      <c r="B48" s="947"/>
      <c r="C48" s="876">
        <v>41</v>
      </c>
      <c r="D48" s="844" t="s">
        <v>763</v>
      </c>
      <c r="E48" s="842" t="s">
        <v>71</v>
      </c>
      <c r="F48" s="873">
        <f t="shared" si="1"/>
        <v>900</v>
      </c>
      <c r="G48" s="980"/>
      <c r="H48" s="873"/>
      <c r="I48" s="923">
        <v>900</v>
      </c>
      <c r="J48" s="952"/>
      <c r="M48" s="865"/>
    </row>
    <row r="49" spans="1:13" ht="13.5">
      <c r="A49" s="867">
        <v>43</v>
      </c>
      <c r="B49" s="947"/>
      <c r="C49" s="876">
        <v>42</v>
      </c>
      <c r="D49" s="844" t="s">
        <v>764</v>
      </c>
      <c r="E49" s="842" t="s">
        <v>71</v>
      </c>
      <c r="F49" s="873">
        <f t="shared" si="1"/>
        <v>9200</v>
      </c>
      <c r="G49" s="980"/>
      <c r="H49" s="873"/>
      <c r="I49" s="923">
        <v>9200</v>
      </c>
      <c r="J49" s="952"/>
      <c r="M49" s="865"/>
    </row>
    <row r="50" spans="1:13" ht="14.25" thickBot="1">
      <c r="A50" s="866">
        <v>44</v>
      </c>
      <c r="B50" s="950"/>
      <c r="C50" s="876">
        <v>43</v>
      </c>
      <c r="D50" s="945" t="s">
        <v>112</v>
      </c>
      <c r="E50" s="856" t="s">
        <v>71</v>
      </c>
      <c r="F50" s="943">
        <f t="shared" si="1"/>
        <v>5000</v>
      </c>
      <c r="G50" s="982"/>
      <c r="H50" s="943"/>
      <c r="I50" s="978">
        <v>5000</v>
      </c>
      <c r="J50" s="1007"/>
      <c r="M50" s="865"/>
    </row>
    <row r="51" spans="1:256" ht="19.5" customHeight="1" thickBot="1">
      <c r="A51" s="866">
        <v>45</v>
      </c>
      <c r="B51" s="953"/>
      <c r="C51" s="884"/>
      <c r="D51" s="954" t="s">
        <v>268</v>
      </c>
      <c r="E51" s="957"/>
      <c r="F51" s="986">
        <f>SUM(F7:F50)</f>
        <v>8429964</v>
      </c>
      <c r="G51" s="986">
        <f>SUM(G7:G50)</f>
        <v>1236065</v>
      </c>
      <c r="H51" s="986">
        <f>SUM(H7:H50)</f>
        <v>944667</v>
      </c>
      <c r="I51" s="986">
        <f>SUM(I7:I50)</f>
        <v>1247177</v>
      </c>
      <c r="J51" s="1008">
        <f>SUM(J7:J50)</f>
        <v>5002055</v>
      </c>
      <c r="K51" s="1016"/>
      <c r="L51" s="951"/>
      <c r="M51" s="951"/>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7"/>
      <c r="AT51" s="887"/>
      <c r="AU51" s="887"/>
      <c r="AV51" s="887"/>
      <c r="AW51" s="887"/>
      <c r="AX51" s="887"/>
      <c r="AY51" s="887"/>
      <c r="AZ51" s="887"/>
      <c r="BA51" s="887"/>
      <c r="BB51" s="887"/>
      <c r="BC51" s="887"/>
      <c r="BD51" s="887"/>
      <c r="BE51" s="887"/>
      <c r="BF51" s="887"/>
      <c r="BG51" s="887"/>
      <c r="BH51" s="887"/>
      <c r="BI51" s="887"/>
      <c r="BJ51" s="887"/>
      <c r="BK51" s="887"/>
      <c r="BL51" s="887"/>
      <c r="BM51" s="887"/>
      <c r="BN51" s="887"/>
      <c r="BO51" s="887"/>
      <c r="BP51" s="887"/>
      <c r="BQ51" s="887"/>
      <c r="BR51" s="887"/>
      <c r="BS51" s="887"/>
      <c r="BT51" s="887"/>
      <c r="BU51" s="887"/>
      <c r="BV51" s="887"/>
      <c r="BW51" s="887"/>
      <c r="BX51" s="887"/>
      <c r="BY51" s="887"/>
      <c r="BZ51" s="887"/>
      <c r="CA51" s="887"/>
      <c r="CB51" s="887"/>
      <c r="CC51" s="887"/>
      <c r="CD51" s="887"/>
      <c r="CE51" s="887"/>
      <c r="CF51" s="887"/>
      <c r="CG51" s="887"/>
      <c r="CH51" s="887"/>
      <c r="CI51" s="887"/>
      <c r="CJ51" s="887"/>
      <c r="CK51" s="887"/>
      <c r="CL51" s="887"/>
      <c r="CM51" s="887"/>
      <c r="CN51" s="887"/>
      <c r="CO51" s="887"/>
      <c r="CP51" s="887"/>
      <c r="CQ51" s="887"/>
      <c r="CR51" s="887"/>
      <c r="CS51" s="887"/>
      <c r="CT51" s="887"/>
      <c r="CU51" s="887"/>
      <c r="CV51" s="887"/>
      <c r="CW51" s="887"/>
      <c r="CX51" s="887"/>
      <c r="CY51" s="887"/>
      <c r="CZ51" s="887"/>
      <c r="DA51" s="887"/>
      <c r="DB51" s="887"/>
      <c r="DC51" s="887"/>
      <c r="DD51" s="887"/>
      <c r="DE51" s="887"/>
      <c r="DF51" s="887"/>
      <c r="DG51" s="887"/>
      <c r="DH51" s="887"/>
      <c r="DI51" s="887"/>
      <c r="DJ51" s="887"/>
      <c r="DK51" s="887"/>
      <c r="DL51" s="887"/>
      <c r="DM51" s="887"/>
      <c r="DN51" s="887"/>
      <c r="DO51" s="887"/>
      <c r="DP51" s="887"/>
      <c r="DQ51" s="887"/>
      <c r="DR51" s="887"/>
      <c r="DS51" s="887"/>
      <c r="DT51" s="887"/>
      <c r="DU51" s="887"/>
      <c r="DV51" s="887"/>
      <c r="DW51" s="887"/>
      <c r="DX51" s="887"/>
      <c r="DY51" s="887"/>
      <c r="DZ51" s="887"/>
      <c r="EA51" s="887"/>
      <c r="EB51" s="887"/>
      <c r="EC51" s="887"/>
      <c r="ED51" s="887"/>
      <c r="EE51" s="887"/>
      <c r="EF51" s="887"/>
      <c r="EG51" s="887"/>
      <c r="EH51" s="887"/>
      <c r="EI51" s="887"/>
      <c r="EJ51" s="887"/>
      <c r="EK51" s="887"/>
      <c r="EL51" s="887"/>
      <c r="EM51" s="887"/>
      <c r="EN51" s="887"/>
      <c r="EO51" s="887"/>
      <c r="EP51" s="887"/>
      <c r="EQ51" s="887"/>
      <c r="ER51" s="887"/>
      <c r="ES51" s="887"/>
      <c r="ET51" s="887"/>
      <c r="EU51" s="887"/>
      <c r="EV51" s="887"/>
      <c r="EW51" s="887"/>
      <c r="EX51" s="887"/>
      <c r="EY51" s="887"/>
      <c r="EZ51" s="887"/>
      <c r="FA51" s="887"/>
      <c r="FB51" s="887"/>
      <c r="FC51" s="887"/>
      <c r="FD51" s="887"/>
      <c r="FE51" s="887"/>
      <c r="FF51" s="887"/>
      <c r="FG51" s="887"/>
      <c r="FH51" s="887"/>
      <c r="FI51" s="887"/>
      <c r="FJ51" s="887"/>
      <c r="FK51" s="887"/>
      <c r="FL51" s="887"/>
      <c r="FM51" s="887"/>
      <c r="FN51" s="887"/>
      <c r="FO51" s="887"/>
      <c r="FP51" s="887"/>
      <c r="FQ51" s="887"/>
      <c r="FR51" s="887"/>
      <c r="FS51" s="887"/>
      <c r="FT51" s="887"/>
      <c r="FU51" s="887"/>
      <c r="FV51" s="887"/>
      <c r="FW51" s="887"/>
      <c r="FX51" s="887"/>
      <c r="FY51" s="887"/>
      <c r="FZ51" s="887"/>
      <c r="GA51" s="887"/>
      <c r="GB51" s="887"/>
      <c r="GC51" s="887"/>
      <c r="GD51" s="887"/>
      <c r="GE51" s="887"/>
      <c r="GF51" s="887"/>
      <c r="GG51" s="887"/>
      <c r="GH51" s="887"/>
      <c r="GI51" s="887"/>
      <c r="GJ51" s="887"/>
      <c r="GK51" s="887"/>
      <c r="GL51" s="887"/>
      <c r="GM51" s="887"/>
      <c r="GN51" s="887"/>
      <c r="GO51" s="887"/>
      <c r="GP51" s="887"/>
      <c r="GQ51" s="887"/>
      <c r="GR51" s="887"/>
      <c r="GS51" s="887"/>
      <c r="GT51" s="887"/>
      <c r="GU51" s="887"/>
      <c r="GV51" s="887"/>
      <c r="GW51" s="887"/>
      <c r="GX51" s="887"/>
      <c r="GY51" s="887"/>
      <c r="GZ51" s="887"/>
      <c r="HA51" s="887"/>
      <c r="HB51" s="887"/>
      <c r="HC51" s="887"/>
      <c r="HD51" s="887"/>
      <c r="HE51" s="887"/>
      <c r="HF51" s="887"/>
      <c r="HG51" s="887"/>
      <c r="HH51" s="887"/>
      <c r="HI51" s="887"/>
      <c r="HJ51" s="887"/>
      <c r="HK51" s="887"/>
      <c r="HL51" s="887"/>
      <c r="HM51" s="887"/>
      <c r="HN51" s="887"/>
      <c r="HO51" s="887"/>
      <c r="HP51" s="887"/>
      <c r="HQ51" s="887"/>
      <c r="HR51" s="887"/>
      <c r="HS51" s="887"/>
      <c r="HT51" s="887"/>
      <c r="HU51" s="887"/>
      <c r="HV51" s="887"/>
      <c r="HW51" s="887"/>
      <c r="HX51" s="887"/>
      <c r="HY51" s="887"/>
      <c r="HZ51" s="887"/>
      <c r="IA51" s="887"/>
      <c r="IB51" s="887"/>
      <c r="IC51" s="887"/>
      <c r="ID51" s="887"/>
      <c r="IE51" s="887"/>
      <c r="IF51" s="887"/>
      <c r="IG51" s="887"/>
      <c r="IH51" s="887"/>
      <c r="II51" s="887"/>
      <c r="IJ51" s="887"/>
      <c r="IK51" s="887"/>
      <c r="IL51" s="887"/>
      <c r="IM51" s="887"/>
      <c r="IN51" s="887"/>
      <c r="IO51" s="887"/>
      <c r="IP51" s="887"/>
      <c r="IQ51" s="887"/>
      <c r="IR51" s="887"/>
      <c r="IS51" s="887"/>
      <c r="IT51" s="961"/>
      <c r="IU51" s="961"/>
      <c r="IV51" s="961"/>
    </row>
    <row r="52" spans="1:256" ht="13.5">
      <c r="A52" s="867">
        <v>46</v>
      </c>
      <c r="B52" s="962"/>
      <c r="C52" s="963"/>
      <c r="D52" s="958" t="s">
        <v>117</v>
      </c>
      <c r="E52" s="964"/>
      <c r="F52" s="987"/>
      <c r="G52" s="988"/>
      <c r="H52" s="988"/>
      <c r="I52" s="989"/>
      <c r="J52" s="1009"/>
      <c r="K52" s="1015"/>
      <c r="L52" s="874"/>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74"/>
      <c r="AZ52" s="874"/>
      <c r="BA52" s="874"/>
      <c r="BB52" s="874"/>
      <c r="BC52" s="874"/>
      <c r="BD52" s="874"/>
      <c r="BE52" s="874"/>
      <c r="BF52" s="874"/>
      <c r="BG52" s="874"/>
      <c r="BH52" s="874"/>
      <c r="BI52" s="874"/>
      <c r="BJ52" s="874"/>
      <c r="BK52" s="874"/>
      <c r="BL52" s="874"/>
      <c r="BM52" s="874"/>
      <c r="BN52" s="874"/>
      <c r="BO52" s="874"/>
      <c r="BP52" s="874"/>
      <c r="BQ52" s="874"/>
      <c r="BR52" s="874"/>
      <c r="BS52" s="874"/>
      <c r="BT52" s="874"/>
      <c r="BU52" s="874"/>
      <c r="BV52" s="874"/>
      <c r="BW52" s="874"/>
      <c r="BX52" s="874"/>
      <c r="BY52" s="874"/>
      <c r="BZ52" s="874"/>
      <c r="CA52" s="874"/>
      <c r="CB52" s="874"/>
      <c r="CC52" s="874"/>
      <c r="CD52" s="874"/>
      <c r="CE52" s="874"/>
      <c r="CF52" s="874"/>
      <c r="CG52" s="874"/>
      <c r="CH52" s="874"/>
      <c r="CI52" s="874"/>
      <c r="CJ52" s="874"/>
      <c r="CK52" s="874"/>
      <c r="CL52" s="874"/>
      <c r="CM52" s="874"/>
      <c r="CN52" s="874"/>
      <c r="CO52" s="874"/>
      <c r="CP52" s="874"/>
      <c r="CQ52" s="874"/>
      <c r="CR52" s="874"/>
      <c r="CS52" s="874"/>
      <c r="CT52" s="874"/>
      <c r="CU52" s="874"/>
      <c r="CV52" s="874"/>
      <c r="CW52" s="874"/>
      <c r="CX52" s="874"/>
      <c r="CY52" s="874"/>
      <c r="CZ52" s="874"/>
      <c r="DA52" s="874"/>
      <c r="DB52" s="874"/>
      <c r="DC52" s="874"/>
      <c r="DD52" s="874"/>
      <c r="DE52" s="874"/>
      <c r="DF52" s="874"/>
      <c r="DG52" s="874"/>
      <c r="DH52" s="874"/>
      <c r="DI52" s="874"/>
      <c r="DJ52" s="874"/>
      <c r="DK52" s="874"/>
      <c r="DL52" s="874"/>
      <c r="DM52" s="874"/>
      <c r="DN52" s="874"/>
      <c r="DO52" s="874"/>
      <c r="DP52" s="874"/>
      <c r="DQ52" s="874"/>
      <c r="DR52" s="874"/>
      <c r="DS52" s="874"/>
      <c r="DT52" s="874"/>
      <c r="DU52" s="874"/>
      <c r="DV52" s="874"/>
      <c r="DW52" s="874"/>
      <c r="DX52" s="874"/>
      <c r="DY52" s="874"/>
      <c r="DZ52" s="874"/>
      <c r="EA52" s="874"/>
      <c r="EB52" s="874"/>
      <c r="EC52" s="874"/>
      <c r="ED52" s="874"/>
      <c r="EE52" s="874"/>
      <c r="EF52" s="874"/>
      <c r="EG52" s="874"/>
      <c r="EH52" s="874"/>
      <c r="EI52" s="874"/>
      <c r="EJ52" s="874"/>
      <c r="EK52" s="874"/>
      <c r="EL52" s="874"/>
      <c r="EM52" s="874"/>
      <c r="EN52" s="874"/>
      <c r="EO52" s="874"/>
      <c r="EP52" s="874"/>
      <c r="EQ52" s="874"/>
      <c r="ER52" s="874"/>
      <c r="ES52" s="874"/>
      <c r="ET52" s="874"/>
      <c r="EU52" s="874"/>
      <c r="EV52" s="874"/>
      <c r="EW52" s="874"/>
      <c r="EX52" s="874"/>
      <c r="EY52" s="874"/>
      <c r="EZ52" s="874"/>
      <c r="FA52" s="874"/>
      <c r="FB52" s="874"/>
      <c r="FC52" s="874"/>
      <c r="FD52" s="874"/>
      <c r="FE52" s="874"/>
      <c r="FF52" s="874"/>
      <c r="FG52" s="874"/>
      <c r="FH52" s="874"/>
      <c r="FI52" s="874"/>
      <c r="FJ52" s="874"/>
      <c r="FK52" s="874"/>
      <c r="FL52" s="874"/>
      <c r="FM52" s="874"/>
      <c r="FN52" s="874"/>
      <c r="FO52" s="874"/>
      <c r="FP52" s="874"/>
      <c r="FQ52" s="874"/>
      <c r="FR52" s="874"/>
      <c r="FS52" s="874"/>
      <c r="FT52" s="874"/>
      <c r="FU52" s="874"/>
      <c r="FV52" s="874"/>
      <c r="FW52" s="874"/>
      <c r="FX52" s="874"/>
      <c r="FY52" s="874"/>
      <c r="FZ52" s="874"/>
      <c r="GA52" s="874"/>
      <c r="GB52" s="874"/>
      <c r="GC52" s="874"/>
      <c r="GD52" s="874"/>
      <c r="GE52" s="874"/>
      <c r="GF52" s="874"/>
      <c r="GG52" s="874"/>
      <c r="GH52" s="874"/>
      <c r="GI52" s="874"/>
      <c r="GJ52" s="874"/>
      <c r="GK52" s="874"/>
      <c r="GL52" s="874"/>
      <c r="GM52" s="874"/>
      <c r="GN52" s="874"/>
      <c r="GO52" s="874"/>
      <c r="GP52" s="874"/>
      <c r="GQ52" s="874"/>
      <c r="GR52" s="874"/>
      <c r="GS52" s="874"/>
      <c r="GT52" s="874"/>
      <c r="GU52" s="874"/>
      <c r="GV52" s="874"/>
      <c r="GW52" s="874"/>
      <c r="GX52" s="874"/>
      <c r="GY52" s="874"/>
      <c r="GZ52" s="874"/>
      <c r="HA52" s="874"/>
      <c r="HB52" s="874"/>
      <c r="HC52" s="874"/>
      <c r="HD52" s="874"/>
      <c r="HE52" s="874"/>
      <c r="HF52" s="874"/>
      <c r="HG52" s="874"/>
      <c r="HH52" s="874"/>
      <c r="HI52" s="874"/>
      <c r="HJ52" s="874"/>
      <c r="HK52" s="874"/>
      <c r="HL52" s="874"/>
      <c r="HM52" s="874"/>
      <c r="HN52" s="874"/>
      <c r="HO52" s="874"/>
      <c r="HP52" s="874"/>
      <c r="HQ52" s="874"/>
      <c r="HR52" s="874"/>
      <c r="HS52" s="874"/>
      <c r="HT52" s="874"/>
      <c r="HU52" s="874"/>
      <c r="HV52" s="874"/>
      <c r="HW52" s="874"/>
      <c r="HX52" s="874"/>
      <c r="HY52" s="874"/>
      <c r="HZ52" s="874"/>
      <c r="IA52" s="874"/>
      <c r="IB52" s="874"/>
      <c r="IC52" s="874"/>
      <c r="ID52" s="874"/>
      <c r="IE52" s="874"/>
      <c r="IF52" s="874"/>
      <c r="IG52" s="874"/>
      <c r="IH52" s="874"/>
      <c r="II52" s="874"/>
      <c r="IJ52" s="874"/>
      <c r="IK52" s="874"/>
      <c r="IL52" s="874"/>
      <c r="IM52" s="874"/>
      <c r="IN52" s="874"/>
      <c r="IO52" s="874"/>
      <c r="IP52" s="874"/>
      <c r="IQ52" s="874"/>
      <c r="IR52" s="874"/>
      <c r="IS52" s="874"/>
      <c r="IT52" s="965"/>
      <c r="IU52" s="965"/>
      <c r="IV52" s="965"/>
    </row>
    <row r="53" spans="1:256" ht="13.5">
      <c r="A53" s="866">
        <v>47</v>
      </c>
      <c r="B53" s="966">
        <v>11</v>
      </c>
      <c r="C53" s="967"/>
      <c r="D53" s="959" t="s">
        <v>90</v>
      </c>
      <c r="E53" s="842"/>
      <c r="F53" s="980"/>
      <c r="G53" s="873"/>
      <c r="H53" s="873"/>
      <c r="I53" s="990"/>
      <c r="J53" s="952"/>
      <c r="K53" s="1015"/>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74"/>
      <c r="AZ53" s="874"/>
      <c r="BA53" s="874"/>
      <c r="BB53" s="874"/>
      <c r="BC53" s="874"/>
      <c r="BD53" s="874"/>
      <c r="BE53" s="874"/>
      <c r="BF53" s="874"/>
      <c r="BG53" s="874"/>
      <c r="BH53" s="874"/>
      <c r="BI53" s="874"/>
      <c r="BJ53" s="874"/>
      <c r="BK53" s="874"/>
      <c r="BL53" s="874"/>
      <c r="BM53" s="874"/>
      <c r="BN53" s="874"/>
      <c r="BO53" s="874"/>
      <c r="BP53" s="874"/>
      <c r="BQ53" s="874"/>
      <c r="BR53" s="874"/>
      <c r="BS53" s="874"/>
      <c r="BT53" s="874"/>
      <c r="BU53" s="874"/>
      <c r="BV53" s="874"/>
      <c r="BW53" s="874"/>
      <c r="BX53" s="874"/>
      <c r="BY53" s="874"/>
      <c r="BZ53" s="874"/>
      <c r="CA53" s="874"/>
      <c r="CB53" s="874"/>
      <c r="CC53" s="874"/>
      <c r="CD53" s="874"/>
      <c r="CE53" s="874"/>
      <c r="CF53" s="874"/>
      <c r="CG53" s="874"/>
      <c r="CH53" s="874"/>
      <c r="CI53" s="874"/>
      <c r="CJ53" s="874"/>
      <c r="CK53" s="874"/>
      <c r="CL53" s="874"/>
      <c r="CM53" s="874"/>
      <c r="CN53" s="874"/>
      <c r="CO53" s="874"/>
      <c r="CP53" s="874"/>
      <c r="CQ53" s="874"/>
      <c r="CR53" s="874"/>
      <c r="CS53" s="874"/>
      <c r="CT53" s="874"/>
      <c r="CU53" s="874"/>
      <c r="CV53" s="874"/>
      <c r="CW53" s="874"/>
      <c r="CX53" s="874"/>
      <c r="CY53" s="874"/>
      <c r="CZ53" s="874"/>
      <c r="DA53" s="874"/>
      <c r="DB53" s="874"/>
      <c r="DC53" s="874"/>
      <c r="DD53" s="874"/>
      <c r="DE53" s="874"/>
      <c r="DF53" s="874"/>
      <c r="DG53" s="874"/>
      <c r="DH53" s="874"/>
      <c r="DI53" s="874"/>
      <c r="DJ53" s="874"/>
      <c r="DK53" s="874"/>
      <c r="DL53" s="874"/>
      <c r="DM53" s="874"/>
      <c r="DN53" s="874"/>
      <c r="DO53" s="874"/>
      <c r="DP53" s="874"/>
      <c r="DQ53" s="874"/>
      <c r="DR53" s="874"/>
      <c r="DS53" s="874"/>
      <c r="DT53" s="874"/>
      <c r="DU53" s="874"/>
      <c r="DV53" s="874"/>
      <c r="DW53" s="874"/>
      <c r="DX53" s="874"/>
      <c r="DY53" s="874"/>
      <c r="DZ53" s="874"/>
      <c r="EA53" s="874"/>
      <c r="EB53" s="874"/>
      <c r="EC53" s="874"/>
      <c r="ED53" s="874"/>
      <c r="EE53" s="874"/>
      <c r="EF53" s="874"/>
      <c r="EG53" s="874"/>
      <c r="EH53" s="874"/>
      <c r="EI53" s="874"/>
      <c r="EJ53" s="874"/>
      <c r="EK53" s="874"/>
      <c r="EL53" s="874"/>
      <c r="EM53" s="874"/>
      <c r="EN53" s="874"/>
      <c r="EO53" s="874"/>
      <c r="EP53" s="874"/>
      <c r="EQ53" s="874"/>
      <c r="ER53" s="874"/>
      <c r="ES53" s="874"/>
      <c r="ET53" s="874"/>
      <c r="EU53" s="874"/>
      <c r="EV53" s="874"/>
      <c r="EW53" s="874"/>
      <c r="EX53" s="874"/>
      <c r="EY53" s="874"/>
      <c r="EZ53" s="874"/>
      <c r="FA53" s="874"/>
      <c r="FB53" s="874"/>
      <c r="FC53" s="874"/>
      <c r="FD53" s="874"/>
      <c r="FE53" s="874"/>
      <c r="FF53" s="874"/>
      <c r="FG53" s="874"/>
      <c r="FH53" s="874"/>
      <c r="FI53" s="874"/>
      <c r="FJ53" s="874"/>
      <c r="FK53" s="874"/>
      <c r="FL53" s="874"/>
      <c r="FM53" s="874"/>
      <c r="FN53" s="874"/>
      <c r="FO53" s="874"/>
      <c r="FP53" s="874"/>
      <c r="FQ53" s="874"/>
      <c r="FR53" s="874"/>
      <c r="FS53" s="874"/>
      <c r="FT53" s="874"/>
      <c r="FU53" s="874"/>
      <c r="FV53" s="874"/>
      <c r="FW53" s="874"/>
      <c r="FX53" s="874"/>
      <c r="FY53" s="874"/>
      <c r="FZ53" s="874"/>
      <c r="GA53" s="874"/>
      <c r="GB53" s="874"/>
      <c r="GC53" s="874"/>
      <c r="GD53" s="874"/>
      <c r="GE53" s="874"/>
      <c r="GF53" s="874"/>
      <c r="GG53" s="874"/>
      <c r="GH53" s="874"/>
      <c r="GI53" s="874"/>
      <c r="GJ53" s="874"/>
      <c r="GK53" s="874"/>
      <c r="GL53" s="874"/>
      <c r="GM53" s="874"/>
      <c r="GN53" s="874"/>
      <c r="GO53" s="874"/>
      <c r="GP53" s="874"/>
      <c r="GQ53" s="874"/>
      <c r="GR53" s="874"/>
      <c r="GS53" s="874"/>
      <c r="GT53" s="874"/>
      <c r="GU53" s="874"/>
      <c r="GV53" s="874"/>
      <c r="GW53" s="874"/>
      <c r="GX53" s="874"/>
      <c r="GY53" s="874"/>
      <c r="GZ53" s="874"/>
      <c r="HA53" s="874"/>
      <c r="HB53" s="874"/>
      <c r="HC53" s="874"/>
      <c r="HD53" s="874"/>
      <c r="HE53" s="874"/>
      <c r="HF53" s="874"/>
      <c r="HG53" s="874"/>
      <c r="HH53" s="874"/>
      <c r="HI53" s="874"/>
      <c r="HJ53" s="874"/>
      <c r="HK53" s="874"/>
      <c r="HL53" s="874"/>
      <c r="HM53" s="874"/>
      <c r="HN53" s="874"/>
      <c r="HO53" s="874"/>
      <c r="HP53" s="874"/>
      <c r="HQ53" s="874"/>
      <c r="HR53" s="874"/>
      <c r="HS53" s="874"/>
      <c r="HT53" s="874"/>
      <c r="HU53" s="874"/>
      <c r="HV53" s="874"/>
      <c r="HW53" s="874"/>
      <c r="HX53" s="874"/>
      <c r="HY53" s="874"/>
      <c r="HZ53" s="874"/>
      <c r="IA53" s="874"/>
      <c r="IB53" s="874"/>
      <c r="IC53" s="874"/>
      <c r="ID53" s="874"/>
      <c r="IE53" s="874"/>
      <c r="IF53" s="874"/>
      <c r="IG53" s="874"/>
      <c r="IH53" s="874"/>
      <c r="II53" s="874"/>
      <c r="IJ53" s="874"/>
      <c r="IK53" s="874"/>
      <c r="IL53" s="874"/>
      <c r="IM53" s="874"/>
      <c r="IN53" s="874"/>
      <c r="IO53" s="874"/>
      <c r="IP53" s="874"/>
      <c r="IQ53" s="874"/>
      <c r="IR53" s="874"/>
      <c r="IS53" s="874"/>
      <c r="IT53" s="965"/>
      <c r="IU53" s="965"/>
      <c r="IV53" s="965"/>
    </row>
    <row r="54" spans="1:256" ht="13.5">
      <c r="A54" s="866">
        <v>48</v>
      </c>
      <c r="B54" s="966"/>
      <c r="C54" s="967">
        <v>1</v>
      </c>
      <c r="D54" s="848" t="s">
        <v>769</v>
      </c>
      <c r="E54" s="842" t="s">
        <v>71</v>
      </c>
      <c r="F54" s="980">
        <f>SUM(G54:J54)</f>
        <v>5394</v>
      </c>
      <c r="G54" s="873"/>
      <c r="H54" s="873"/>
      <c r="I54" s="990">
        <v>5394</v>
      </c>
      <c r="J54" s="952"/>
      <c r="K54" s="1015"/>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74"/>
      <c r="AZ54" s="874"/>
      <c r="BA54" s="874"/>
      <c r="BB54" s="874"/>
      <c r="BC54" s="874"/>
      <c r="BD54" s="874"/>
      <c r="BE54" s="874"/>
      <c r="BF54" s="874"/>
      <c r="BG54" s="874"/>
      <c r="BH54" s="874"/>
      <c r="BI54" s="874"/>
      <c r="BJ54" s="874"/>
      <c r="BK54" s="874"/>
      <c r="BL54" s="874"/>
      <c r="BM54" s="874"/>
      <c r="BN54" s="874"/>
      <c r="BO54" s="874"/>
      <c r="BP54" s="874"/>
      <c r="BQ54" s="874"/>
      <c r="BR54" s="874"/>
      <c r="BS54" s="874"/>
      <c r="BT54" s="874"/>
      <c r="BU54" s="874"/>
      <c r="BV54" s="874"/>
      <c r="BW54" s="874"/>
      <c r="BX54" s="874"/>
      <c r="BY54" s="874"/>
      <c r="BZ54" s="874"/>
      <c r="CA54" s="874"/>
      <c r="CB54" s="874"/>
      <c r="CC54" s="874"/>
      <c r="CD54" s="874"/>
      <c r="CE54" s="874"/>
      <c r="CF54" s="874"/>
      <c r="CG54" s="874"/>
      <c r="CH54" s="874"/>
      <c r="CI54" s="874"/>
      <c r="CJ54" s="874"/>
      <c r="CK54" s="874"/>
      <c r="CL54" s="874"/>
      <c r="CM54" s="874"/>
      <c r="CN54" s="874"/>
      <c r="CO54" s="874"/>
      <c r="CP54" s="874"/>
      <c r="CQ54" s="874"/>
      <c r="CR54" s="874"/>
      <c r="CS54" s="874"/>
      <c r="CT54" s="874"/>
      <c r="CU54" s="874"/>
      <c r="CV54" s="874"/>
      <c r="CW54" s="874"/>
      <c r="CX54" s="874"/>
      <c r="CY54" s="874"/>
      <c r="CZ54" s="874"/>
      <c r="DA54" s="874"/>
      <c r="DB54" s="874"/>
      <c r="DC54" s="874"/>
      <c r="DD54" s="874"/>
      <c r="DE54" s="874"/>
      <c r="DF54" s="874"/>
      <c r="DG54" s="874"/>
      <c r="DH54" s="874"/>
      <c r="DI54" s="874"/>
      <c r="DJ54" s="874"/>
      <c r="DK54" s="874"/>
      <c r="DL54" s="874"/>
      <c r="DM54" s="874"/>
      <c r="DN54" s="874"/>
      <c r="DO54" s="874"/>
      <c r="DP54" s="874"/>
      <c r="DQ54" s="874"/>
      <c r="DR54" s="874"/>
      <c r="DS54" s="874"/>
      <c r="DT54" s="874"/>
      <c r="DU54" s="874"/>
      <c r="DV54" s="874"/>
      <c r="DW54" s="874"/>
      <c r="DX54" s="874"/>
      <c r="DY54" s="874"/>
      <c r="DZ54" s="874"/>
      <c r="EA54" s="874"/>
      <c r="EB54" s="874"/>
      <c r="EC54" s="874"/>
      <c r="ED54" s="874"/>
      <c r="EE54" s="874"/>
      <c r="EF54" s="874"/>
      <c r="EG54" s="874"/>
      <c r="EH54" s="874"/>
      <c r="EI54" s="874"/>
      <c r="EJ54" s="874"/>
      <c r="EK54" s="874"/>
      <c r="EL54" s="874"/>
      <c r="EM54" s="874"/>
      <c r="EN54" s="874"/>
      <c r="EO54" s="874"/>
      <c r="EP54" s="874"/>
      <c r="EQ54" s="874"/>
      <c r="ER54" s="874"/>
      <c r="ES54" s="874"/>
      <c r="ET54" s="874"/>
      <c r="EU54" s="874"/>
      <c r="EV54" s="874"/>
      <c r="EW54" s="874"/>
      <c r="EX54" s="874"/>
      <c r="EY54" s="874"/>
      <c r="EZ54" s="874"/>
      <c r="FA54" s="874"/>
      <c r="FB54" s="874"/>
      <c r="FC54" s="874"/>
      <c r="FD54" s="874"/>
      <c r="FE54" s="874"/>
      <c r="FF54" s="874"/>
      <c r="FG54" s="874"/>
      <c r="FH54" s="874"/>
      <c r="FI54" s="874"/>
      <c r="FJ54" s="874"/>
      <c r="FK54" s="874"/>
      <c r="FL54" s="874"/>
      <c r="FM54" s="874"/>
      <c r="FN54" s="874"/>
      <c r="FO54" s="874"/>
      <c r="FP54" s="874"/>
      <c r="FQ54" s="874"/>
      <c r="FR54" s="874"/>
      <c r="FS54" s="874"/>
      <c r="FT54" s="874"/>
      <c r="FU54" s="874"/>
      <c r="FV54" s="874"/>
      <c r="FW54" s="874"/>
      <c r="FX54" s="874"/>
      <c r="FY54" s="874"/>
      <c r="FZ54" s="874"/>
      <c r="GA54" s="874"/>
      <c r="GB54" s="874"/>
      <c r="GC54" s="874"/>
      <c r="GD54" s="874"/>
      <c r="GE54" s="874"/>
      <c r="GF54" s="874"/>
      <c r="GG54" s="874"/>
      <c r="GH54" s="874"/>
      <c r="GI54" s="874"/>
      <c r="GJ54" s="874"/>
      <c r="GK54" s="874"/>
      <c r="GL54" s="874"/>
      <c r="GM54" s="874"/>
      <c r="GN54" s="874"/>
      <c r="GO54" s="874"/>
      <c r="GP54" s="874"/>
      <c r="GQ54" s="874"/>
      <c r="GR54" s="874"/>
      <c r="GS54" s="874"/>
      <c r="GT54" s="874"/>
      <c r="GU54" s="874"/>
      <c r="GV54" s="874"/>
      <c r="GW54" s="874"/>
      <c r="GX54" s="874"/>
      <c r="GY54" s="874"/>
      <c r="GZ54" s="874"/>
      <c r="HA54" s="874"/>
      <c r="HB54" s="874"/>
      <c r="HC54" s="874"/>
      <c r="HD54" s="874"/>
      <c r="HE54" s="874"/>
      <c r="HF54" s="874"/>
      <c r="HG54" s="874"/>
      <c r="HH54" s="874"/>
      <c r="HI54" s="874"/>
      <c r="HJ54" s="874"/>
      <c r="HK54" s="874"/>
      <c r="HL54" s="874"/>
      <c r="HM54" s="874"/>
      <c r="HN54" s="874"/>
      <c r="HO54" s="874"/>
      <c r="HP54" s="874"/>
      <c r="HQ54" s="874"/>
      <c r="HR54" s="874"/>
      <c r="HS54" s="874"/>
      <c r="HT54" s="874"/>
      <c r="HU54" s="874"/>
      <c r="HV54" s="874"/>
      <c r="HW54" s="874"/>
      <c r="HX54" s="874"/>
      <c r="HY54" s="874"/>
      <c r="HZ54" s="874"/>
      <c r="IA54" s="874"/>
      <c r="IB54" s="874"/>
      <c r="IC54" s="874"/>
      <c r="ID54" s="874"/>
      <c r="IE54" s="874"/>
      <c r="IF54" s="874"/>
      <c r="IG54" s="874"/>
      <c r="IH54" s="874"/>
      <c r="II54" s="874"/>
      <c r="IJ54" s="874"/>
      <c r="IK54" s="874"/>
      <c r="IL54" s="874"/>
      <c r="IM54" s="874"/>
      <c r="IN54" s="874"/>
      <c r="IO54" s="874"/>
      <c r="IP54" s="874"/>
      <c r="IQ54" s="874"/>
      <c r="IR54" s="874"/>
      <c r="IS54" s="874"/>
      <c r="IT54" s="965"/>
      <c r="IU54" s="965"/>
      <c r="IV54" s="965"/>
    </row>
    <row r="55" spans="1:256" ht="13.5">
      <c r="A55" s="866">
        <v>49</v>
      </c>
      <c r="B55" s="966">
        <v>12</v>
      </c>
      <c r="C55" s="967"/>
      <c r="D55" s="959" t="s">
        <v>765</v>
      </c>
      <c r="E55" s="842"/>
      <c r="F55" s="980"/>
      <c r="G55" s="873"/>
      <c r="H55" s="873"/>
      <c r="I55" s="990"/>
      <c r="J55" s="952"/>
      <c r="K55" s="1015"/>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74"/>
      <c r="AZ55" s="874"/>
      <c r="BA55" s="874"/>
      <c r="BB55" s="874"/>
      <c r="BC55" s="874"/>
      <c r="BD55" s="874"/>
      <c r="BE55" s="874"/>
      <c r="BF55" s="874"/>
      <c r="BG55" s="874"/>
      <c r="BH55" s="874"/>
      <c r="BI55" s="874"/>
      <c r="BJ55" s="874"/>
      <c r="BK55" s="874"/>
      <c r="BL55" s="874"/>
      <c r="BM55" s="874"/>
      <c r="BN55" s="874"/>
      <c r="BO55" s="874"/>
      <c r="BP55" s="874"/>
      <c r="BQ55" s="874"/>
      <c r="BR55" s="874"/>
      <c r="BS55" s="874"/>
      <c r="BT55" s="874"/>
      <c r="BU55" s="874"/>
      <c r="BV55" s="874"/>
      <c r="BW55" s="874"/>
      <c r="BX55" s="874"/>
      <c r="BY55" s="874"/>
      <c r="BZ55" s="874"/>
      <c r="CA55" s="874"/>
      <c r="CB55" s="874"/>
      <c r="CC55" s="874"/>
      <c r="CD55" s="874"/>
      <c r="CE55" s="874"/>
      <c r="CF55" s="874"/>
      <c r="CG55" s="874"/>
      <c r="CH55" s="874"/>
      <c r="CI55" s="874"/>
      <c r="CJ55" s="874"/>
      <c r="CK55" s="874"/>
      <c r="CL55" s="874"/>
      <c r="CM55" s="874"/>
      <c r="CN55" s="874"/>
      <c r="CO55" s="874"/>
      <c r="CP55" s="874"/>
      <c r="CQ55" s="874"/>
      <c r="CR55" s="874"/>
      <c r="CS55" s="874"/>
      <c r="CT55" s="874"/>
      <c r="CU55" s="874"/>
      <c r="CV55" s="874"/>
      <c r="CW55" s="874"/>
      <c r="CX55" s="874"/>
      <c r="CY55" s="874"/>
      <c r="CZ55" s="874"/>
      <c r="DA55" s="874"/>
      <c r="DB55" s="874"/>
      <c r="DC55" s="874"/>
      <c r="DD55" s="874"/>
      <c r="DE55" s="874"/>
      <c r="DF55" s="874"/>
      <c r="DG55" s="874"/>
      <c r="DH55" s="874"/>
      <c r="DI55" s="874"/>
      <c r="DJ55" s="874"/>
      <c r="DK55" s="874"/>
      <c r="DL55" s="874"/>
      <c r="DM55" s="874"/>
      <c r="DN55" s="874"/>
      <c r="DO55" s="874"/>
      <c r="DP55" s="874"/>
      <c r="DQ55" s="874"/>
      <c r="DR55" s="874"/>
      <c r="DS55" s="874"/>
      <c r="DT55" s="874"/>
      <c r="DU55" s="874"/>
      <c r="DV55" s="874"/>
      <c r="DW55" s="874"/>
      <c r="DX55" s="874"/>
      <c r="DY55" s="874"/>
      <c r="DZ55" s="874"/>
      <c r="EA55" s="874"/>
      <c r="EB55" s="874"/>
      <c r="EC55" s="874"/>
      <c r="ED55" s="874"/>
      <c r="EE55" s="874"/>
      <c r="EF55" s="874"/>
      <c r="EG55" s="874"/>
      <c r="EH55" s="874"/>
      <c r="EI55" s="874"/>
      <c r="EJ55" s="874"/>
      <c r="EK55" s="874"/>
      <c r="EL55" s="874"/>
      <c r="EM55" s="874"/>
      <c r="EN55" s="874"/>
      <c r="EO55" s="874"/>
      <c r="EP55" s="874"/>
      <c r="EQ55" s="874"/>
      <c r="ER55" s="874"/>
      <c r="ES55" s="874"/>
      <c r="ET55" s="874"/>
      <c r="EU55" s="874"/>
      <c r="EV55" s="874"/>
      <c r="EW55" s="874"/>
      <c r="EX55" s="874"/>
      <c r="EY55" s="874"/>
      <c r="EZ55" s="874"/>
      <c r="FA55" s="874"/>
      <c r="FB55" s="874"/>
      <c r="FC55" s="874"/>
      <c r="FD55" s="874"/>
      <c r="FE55" s="874"/>
      <c r="FF55" s="874"/>
      <c r="FG55" s="874"/>
      <c r="FH55" s="874"/>
      <c r="FI55" s="874"/>
      <c r="FJ55" s="874"/>
      <c r="FK55" s="874"/>
      <c r="FL55" s="874"/>
      <c r="FM55" s="874"/>
      <c r="FN55" s="874"/>
      <c r="FO55" s="874"/>
      <c r="FP55" s="874"/>
      <c r="FQ55" s="874"/>
      <c r="FR55" s="874"/>
      <c r="FS55" s="874"/>
      <c r="FT55" s="874"/>
      <c r="FU55" s="874"/>
      <c r="FV55" s="874"/>
      <c r="FW55" s="874"/>
      <c r="FX55" s="874"/>
      <c r="FY55" s="874"/>
      <c r="FZ55" s="874"/>
      <c r="GA55" s="874"/>
      <c r="GB55" s="874"/>
      <c r="GC55" s="874"/>
      <c r="GD55" s="874"/>
      <c r="GE55" s="874"/>
      <c r="GF55" s="874"/>
      <c r="GG55" s="874"/>
      <c r="GH55" s="874"/>
      <c r="GI55" s="874"/>
      <c r="GJ55" s="874"/>
      <c r="GK55" s="874"/>
      <c r="GL55" s="874"/>
      <c r="GM55" s="874"/>
      <c r="GN55" s="874"/>
      <c r="GO55" s="874"/>
      <c r="GP55" s="874"/>
      <c r="GQ55" s="874"/>
      <c r="GR55" s="874"/>
      <c r="GS55" s="874"/>
      <c r="GT55" s="874"/>
      <c r="GU55" s="874"/>
      <c r="GV55" s="874"/>
      <c r="GW55" s="874"/>
      <c r="GX55" s="874"/>
      <c r="GY55" s="874"/>
      <c r="GZ55" s="874"/>
      <c r="HA55" s="874"/>
      <c r="HB55" s="874"/>
      <c r="HC55" s="874"/>
      <c r="HD55" s="874"/>
      <c r="HE55" s="874"/>
      <c r="HF55" s="874"/>
      <c r="HG55" s="874"/>
      <c r="HH55" s="874"/>
      <c r="HI55" s="874"/>
      <c r="HJ55" s="874"/>
      <c r="HK55" s="874"/>
      <c r="HL55" s="874"/>
      <c r="HM55" s="874"/>
      <c r="HN55" s="874"/>
      <c r="HO55" s="874"/>
      <c r="HP55" s="874"/>
      <c r="HQ55" s="874"/>
      <c r="HR55" s="874"/>
      <c r="HS55" s="874"/>
      <c r="HT55" s="874"/>
      <c r="HU55" s="874"/>
      <c r="HV55" s="874"/>
      <c r="HW55" s="874"/>
      <c r="HX55" s="874"/>
      <c r="HY55" s="874"/>
      <c r="HZ55" s="874"/>
      <c r="IA55" s="874"/>
      <c r="IB55" s="874"/>
      <c r="IC55" s="874"/>
      <c r="ID55" s="874"/>
      <c r="IE55" s="874"/>
      <c r="IF55" s="874"/>
      <c r="IG55" s="874"/>
      <c r="IH55" s="874"/>
      <c r="II55" s="874"/>
      <c r="IJ55" s="874"/>
      <c r="IK55" s="874"/>
      <c r="IL55" s="874"/>
      <c r="IM55" s="874"/>
      <c r="IN55" s="874"/>
      <c r="IO55" s="874"/>
      <c r="IP55" s="874"/>
      <c r="IQ55" s="874"/>
      <c r="IR55" s="874"/>
      <c r="IS55" s="874"/>
      <c r="IT55" s="965"/>
      <c r="IU55" s="965"/>
      <c r="IV55" s="965"/>
    </row>
    <row r="56" spans="1:256" ht="26.25">
      <c r="A56" s="866">
        <v>50</v>
      </c>
      <c r="B56" s="966"/>
      <c r="C56" s="967">
        <v>1</v>
      </c>
      <c r="D56" s="848" t="s">
        <v>770</v>
      </c>
      <c r="E56" s="842" t="s">
        <v>70</v>
      </c>
      <c r="F56" s="980">
        <f>SUM(G56:J56)</f>
        <v>25450</v>
      </c>
      <c r="G56" s="873"/>
      <c r="H56" s="873"/>
      <c r="I56" s="990">
        <v>25450</v>
      </c>
      <c r="J56" s="952"/>
      <c r="K56" s="1015"/>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874"/>
      <c r="EL56" s="874"/>
      <c r="EM56" s="874"/>
      <c r="EN56" s="874"/>
      <c r="EO56" s="874"/>
      <c r="EP56" s="874"/>
      <c r="EQ56" s="874"/>
      <c r="ER56" s="874"/>
      <c r="ES56" s="874"/>
      <c r="ET56" s="874"/>
      <c r="EU56" s="874"/>
      <c r="EV56" s="874"/>
      <c r="EW56" s="874"/>
      <c r="EX56" s="874"/>
      <c r="EY56" s="874"/>
      <c r="EZ56" s="874"/>
      <c r="FA56" s="874"/>
      <c r="FB56" s="874"/>
      <c r="FC56" s="874"/>
      <c r="FD56" s="874"/>
      <c r="FE56" s="874"/>
      <c r="FF56" s="874"/>
      <c r="FG56" s="874"/>
      <c r="FH56" s="874"/>
      <c r="FI56" s="874"/>
      <c r="FJ56" s="874"/>
      <c r="FK56" s="874"/>
      <c r="FL56" s="874"/>
      <c r="FM56" s="874"/>
      <c r="FN56" s="874"/>
      <c r="FO56" s="874"/>
      <c r="FP56" s="874"/>
      <c r="FQ56" s="874"/>
      <c r="FR56" s="874"/>
      <c r="FS56" s="874"/>
      <c r="FT56" s="874"/>
      <c r="FU56" s="874"/>
      <c r="FV56" s="874"/>
      <c r="FW56" s="874"/>
      <c r="FX56" s="874"/>
      <c r="FY56" s="874"/>
      <c r="FZ56" s="874"/>
      <c r="GA56" s="874"/>
      <c r="GB56" s="874"/>
      <c r="GC56" s="874"/>
      <c r="GD56" s="874"/>
      <c r="GE56" s="874"/>
      <c r="GF56" s="874"/>
      <c r="GG56" s="874"/>
      <c r="GH56" s="874"/>
      <c r="GI56" s="874"/>
      <c r="GJ56" s="874"/>
      <c r="GK56" s="874"/>
      <c r="GL56" s="874"/>
      <c r="GM56" s="874"/>
      <c r="GN56" s="874"/>
      <c r="GO56" s="874"/>
      <c r="GP56" s="874"/>
      <c r="GQ56" s="874"/>
      <c r="GR56" s="874"/>
      <c r="GS56" s="874"/>
      <c r="GT56" s="874"/>
      <c r="GU56" s="874"/>
      <c r="GV56" s="874"/>
      <c r="GW56" s="874"/>
      <c r="GX56" s="874"/>
      <c r="GY56" s="874"/>
      <c r="GZ56" s="874"/>
      <c r="HA56" s="874"/>
      <c r="HB56" s="874"/>
      <c r="HC56" s="874"/>
      <c r="HD56" s="874"/>
      <c r="HE56" s="874"/>
      <c r="HF56" s="874"/>
      <c r="HG56" s="874"/>
      <c r="HH56" s="874"/>
      <c r="HI56" s="874"/>
      <c r="HJ56" s="874"/>
      <c r="HK56" s="874"/>
      <c r="HL56" s="874"/>
      <c r="HM56" s="874"/>
      <c r="HN56" s="874"/>
      <c r="HO56" s="874"/>
      <c r="HP56" s="874"/>
      <c r="HQ56" s="874"/>
      <c r="HR56" s="874"/>
      <c r="HS56" s="874"/>
      <c r="HT56" s="874"/>
      <c r="HU56" s="874"/>
      <c r="HV56" s="874"/>
      <c r="HW56" s="874"/>
      <c r="HX56" s="874"/>
      <c r="HY56" s="874"/>
      <c r="HZ56" s="874"/>
      <c r="IA56" s="874"/>
      <c r="IB56" s="874"/>
      <c r="IC56" s="874"/>
      <c r="ID56" s="874"/>
      <c r="IE56" s="874"/>
      <c r="IF56" s="874"/>
      <c r="IG56" s="874"/>
      <c r="IH56" s="874"/>
      <c r="II56" s="874"/>
      <c r="IJ56" s="874"/>
      <c r="IK56" s="874"/>
      <c r="IL56" s="874"/>
      <c r="IM56" s="874"/>
      <c r="IN56" s="874"/>
      <c r="IO56" s="874"/>
      <c r="IP56" s="874"/>
      <c r="IQ56" s="874"/>
      <c r="IR56" s="874"/>
      <c r="IS56" s="874"/>
      <c r="IT56" s="965"/>
      <c r="IU56" s="965"/>
      <c r="IV56" s="965"/>
    </row>
    <row r="57" spans="1:256" ht="13.5">
      <c r="A57" s="866">
        <v>51</v>
      </c>
      <c r="B57" s="966">
        <v>17</v>
      </c>
      <c r="C57" s="967"/>
      <c r="D57" s="959" t="s">
        <v>766</v>
      </c>
      <c r="E57" s="842"/>
      <c r="F57" s="980"/>
      <c r="G57" s="873"/>
      <c r="H57" s="873"/>
      <c r="I57" s="1000"/>
      <c r="J57" s="952"/>
      <c r="K57" s="1015"/>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4"/>
      <c r="CK57" s="874"/>
      <c r="CL57" s="874"/>
      <c r="CM57" s="874"/>
      <c r="CN57" s="874"/>
      <c r="CO57" s="874"/>
      <c r="CP57" s="874"/>
      <c r="CQ57" s="874"/>
      <c r="CR57" s="874"/>
      <c r="CS57" s="874"/>
      <c r="CT57" s="874"/>
      <c r="CU57" s="874"/>
      <c r="CV57" s="874"/>
      <c r="CW57" s="874"/>
      <c r="CX57" s="874"/>
      <c r="CY57" s="874"/>
      <c r="CZ57" s="874"/>
      <c r="DA57" s="874"/>
      <c r="DB57" s="874"/>
      <c r="DC57" s="874"/>
      <c r="DD57" s="874"/>
      <c r="DE57" s="874"/>
      <c r="DF57" s="874"/>
      <c r="DG57" s="874"/>
      <c r="DH57" s="874"/>
      <c r="DI57" s="874"/>
      <c r="DJ57" s="874"/>
      <c r="DK57" s="874"/>
      <c r="DL57" s="874"/>
      <c r="DM57" s="874"/>
      <c r="DN57" s="874"/>
      <c r="DO57" s="874"/>
      <c r="DP57" s="874"/>
      <c r="DQ57" s="874"/>
      <c r="DR57" s="874"/>
      <c r="DS57" s="874"/>
      <c r="DT57" s="874"/>
      <c r="DU57" s="874"/>
      <c r="DV57" s="874"/>
      <c r="DW57" s="874"/>
      <c r="DX57" s="874"/>
      <c r="DY57" s="874"/>
      <c r="DZ57" s="874"/>
      <c r="EA57" s="874"/>
      <c r="EB57" s="874"/>
      <c r="EC57" s="874"/>
      <c r="ED57" s="874"/>
      <c r="EE57" s="874"/>
      <c r="EF57" s="874"/>
      <c r="EG57" s="874"/>
      <c r="EH57" s="874"/>
      <c r="EI57" s="874"/>
      <c r="EJ57" s="874"/>
      <c r="EK57" s="874"/>
      <c r="EL57" s="874"/>
      <c r="EM57" s="874"/>
      <c r="EN57" s="874"/>
      <c r="EO57" s="874"/>
      <c r="EP57" s="874"/>
      <c r="EQ57" s="874"/>
      <c r="ER57" s="874"/>
      <c r="ES57" s="874"/>
      <c r="ET57" s="874"/>
      <c r="EU57" s="874"/>
      <c r="EV57" s="874"/>
      <c r="EW57" s="874"/>
      <c r="EX57" s="874"/>
      <c r="EY57" s="874"/>
      <c r="EZ57" s="874"/>
      <c r="FA57" s="874"/>
      <c r="FB57" s="874"/>
      <c r="FC57" s="874"/>
      <c r="FD57" s="874"/>
      <c r="FE57" s="874"/>
      <c r="FF57" s="874"/>
      <c r="FG57" s="874"/>
      <c r="FH57" s="874"/>
      <c r="FI57" s="874"/>
      <c r="FJ57" s="874"/>
      <c r="FK57" s="874"/>
      <c r="FL57" s="874"/>
      <c r="FM57" s="874"/>
      <c r="FN57" s="874"/>
      <c r="FO57" s="874"/>
      <c r="FP57" s="874"/>
      <c r="FQ57" s="874"/>
      <c r="FR57" s="874"/>
      <c r="FS57" s="874"/>
      <c r="FT57" s="874"/>
      <c r="FU57" s="874"/>
      <c r="FV57" s="874"/>
      <c r="FW57" s="874"/>
      <c r="FX57" s="874"/>
      <c r="FY57" s="874"/>
      <c r="FZ57" s="874"/>
      <c r="GA57" s="874"/>
      <c r="GB57" s="874"/>
      <c r="GC57" s="874"/>
      <c r="GD57" s="874"/>
      <c r="GE57" s="874"/>
      <c r="GF57" s="874"/>
      <c r="GG57" s="874"/>
      <c r="GH57" s="874"/>
      <c r="GI57" s="874"/>
      <c r="GJ57" s="874"/>
      <c r="GK57" s="874"/>
      <c r="GL57" s="874"/>
      <c r="GM57" s="874"/>
      <c r="GN57" s="874"/>
      <c r="GO57" s="874"/>
      <c r="GP57" s="874"/>
      <c r="GQ57" s="874"/>
      <c r="GR57" s="874"/>
      <c r="GS57" s="874"/>
      <c r="GT57" s="874"/>
      <c r="GU57" s="874"/>
      <c r="GV57" s="874"/>
      <c r="GW57" s="874"/>
      <c r="GX57" s="874"/>
      <c r="GY57" s="874"/>
      <c r="GZ57" s="874"/>
      <c r="HA57" s="874"/>
      <c r="HB57" s="874"/>
      <c r="HC57" s="874"/>
      <c r="HD57" s="874"/>
      <c r="HE57" s="874"/>
      <c r="HF57" s="874"/>
      <c r="HG57" s="874"/>
      <c r="HH57" s="874"/>
      <c r="HI57" s="874"/>
      <c r="HJ57" s="874"/>
      <c r="HK57" s="874"/>
      <c r="HL57" s="874"/>
      <c r="HM57" s="874"/>
      <c r="HN57" s="874"/>
      <c r="HO57" s="874"/>
      <c r="HP57" s="874"/>
      <c r="HQ57" s="874"/>
      <c r="HR57" s="874"/>
      <c r="HS57" s="874"/>
      <c r="HT57" s="874"/>
      <c r="HU57" s="874"/>
      <c r="HV57" s="874"/>
      <c r="HW57" s="874"/>
      <c r="HX57" s="874"/>
      <c r="HY57" s="874"/>
      <c r="HZ57" s="874"/>
      <c r="IA57" s="874"/>
      <c r="IB57" s="874"/>
      <c r="IC57" s="874"/>
      <c r="ID57" s="874"/>
      <c r="IE57" s="874"/>
      <c r="IF57" s="874"/>
      <c r="IG57" s="874"/>
      <c r="IH57" s="874"/>
      <c r="II57" s="874"/>
      <c r="IJ57" s="874"/>
      <c r="IK57" s="874"/>
      <c r="IL57" s="874"/>
      <c r="IM57" s="874"/>
      <c r="IN57" s="874"/>
      <c r="IO57" s="874"/>
      <c r="IP57" s="874"/>
      <c r="IQ57" s="874"/>
      <c r="IR57" s="874"/>
      <c r="IS57" s="874"/>
      <c r="IT57" s="965"/>
      <c r="IU57" s="965"/>
      <c r="IV57" s="965"/>
    </row>
    <row r="58" spans="1:256" ht="14.25" thickBot="1">
      <c r="A58" s="866">
        <v>52</v>
      </c>
      <c r="B58" s="1001"/>
      <c r="C58" s="968">
        <v>1</v>
      </c>
      <c r="D58" s="960" t="s">
        <v>122</v>
      </c>
      <c r="E58" s="856" t="s">
        <v>71</v>
      </c>
      <c r="F58" s="982">
        <f>SUM(G58:J58)</f>
        <v>25750</v>
      </c>
      <c r="G58" s="943"/>
      <c r="H58" s="943"/>
      <c r="I58" s="991">
        <v>25750</v>
      </c>
      <c r="J58" s="1007"/>
      <c r="K58" s="1015"/>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4"/>
      <c r="AT58" s="874"/>
      <c r="AU58" s="874"/>
      <c r="AV58" s="874"/>
      <c r="AW58" s="874"/>
      <c r="AX58" s="874"/>
      <c r="AY58" s="874"/>
      <c r="AZ58" s="874"/>
      <c r="BA58" s="874"/>
      <c r="BB58" s="874"/>
      <c r="BC58" s="874"/>
      <c r="BD58" s="874"/>
      <c r="BE58" s="874"/>
      <c r="BF58" s="874"/>
      <c r="BG58" s="874"/>
      <c r="BH58" s="874"/>
      <c r="BI58" s="874"/>
      <c r="BJ58" s="874"/>
      <c r="BK58" s="874"/>
      <c r="BL58" s="874"/>
      <c r="BM58" s="874"/>
      <c r="BN58" s="874"/>
      <c r="BO58" s="874"/>
      <c r="BP58" s="874"/>
      <c r="BQ58" s="874"/>
      <c r="BR58" s="874"/>
      <c r="BS58" s="874"/>
      <c r="BT58" s="874"/>
      <c r="BU58" s="874"/>
      <c r="BV58" s="874"/>
      <c r="BW58" s="874"/>
      <c r="BX58" s="874"/>
      <c r="BY58" s="874"/>
      <c r="BZ58" s="874"/>
      <c r="CA58" s="874"/>
      <c r="CB58" s="874"/>
      <c r="CC58" s="874"/>
      <c r="CD58" s="874"/>
      <c r="CE58" s="874"/>
      <c r="CF58" s="874"/>
      <c r="CG58" s="874"/>
      <c r="CH58" s="874"/>
      <c r="CI58" s="874"/>
      <c r="CJ58" s="874"/>
      <c r="CK58" s="874"/>
      <c r="CL58" s="874"/>
      <c r="CM58" s="874"/>
      <c r="CN58" s="874"/>
      <c r="CO58" s="874"/>
      <c r="CP58" s="874"/>
      <c r="CQ58" s="874"/>
      <c r="CR58" s="874"/>
      <c r="CS58" s="874"/>
      <c r="CT58" s="874"/>
      <c r="CU58" s="874"/>
      <c r="CV58" s="874"/>
      <c r="CW58" s="874"/>
      <c r="CX58" s="874"/>
      <c r="CY58" s="874"/>
      <c r="CZ58" s="874"/>
      <c r="DA58" s="874"/>
      <c r="DB58" s="874"/>
      <c r="DC58" s="874"/>
      <c r="DD58" s="874"/>
      <c r="DE58" s="874"/>
      <c r="DF58" s="874"/>
      <c r="DG58" s="874"/>
      <c r="DH58" s="874"/>
      <c r="DI58" s="874"/>
      <c r="DJ58" s="874"/>
      <c r="DK58" s="874"/>
      <c r="DL58" s="874"/>
      <c r="DM58" s="874"/>
      <c r="DN58" s="874"/>
      <c r="DO58" s="874"/>
      <c r="DP58" s="874"/>
      <c r="DQ58" s="874"/>
      <c r="DR58" s="874"/>
      <c r="DS58" s="874"/>
      <c r="DT58" s="874"/>
      <c r="DU58" s="874"/>
      <c r="DV58" s="874"/>
      <c r="DW58" s="874"/>
      <c r="DX58" s="874"/>
      <c r="DY58" s="874"/>
      <c r="DZ58" s="874"/>
      <c r="EA58" s="874"/>
      <c r="EB58" s="874"/>
      <c r="EC58" s="874"/>
      <c r="ED58" s="874"/>
      <c r="EE58" s="874"/>
      <c r="EF58" s="874"/>
      <c r="EG58" s="874"/>
      <c r="EH58" s="874"/>
      <c r="EI58" s="874"/>
      <c r="EJ58" s="874"/>
      <c r="EK58" s="874"/>
      <c r="EL58" s="874"/>
      <c r="EM58" s="874"/>
      <c r="EN58" s="874"/>
      <c r="EO58" s="874"/>
      <c r="EP58" s="874"/>
      <c r="EQ58" s="874"/>
      <c r="ER58" s="874"/>
      <c r="ES58" s="874"/>
      <c r="ET58" s="874"/>
      <c r="EU58" s="874"/>
      <c r="EV58" s="874"/>
      <c r="EW58" s="874"/>
      <c r="EX58" s="874"/>
      <c r="EY58" s="874"/>
      <c r="EZ58" s="874"/>
      <c r="FA58" s="874"/>
      <c r="FB58" s="874"/>
      <c r="FC58" s="874"/>
      <c r="FD58" s="874"/>
      <c r="FE58" s="874"/>
      <c r="FF58" s="874"/>
      <c r="FG58" s="874"/>
      <c r="FH58" s="874"/>
      <c r="FI58" s="874"/>
      <c r="FJ58" s="874"/>
      <c r="FK58" s="874"/>
      <c r="FL58" s="874"/>
      <c r="FM58" s="874"/>
      <c r="FN58" s="874"/>
      <c r="FO58" s="874"/>
      <c r="FP58" s="874"/>
      <c r="FQ58" s="874"/>
      <c r="FR58" s="874"/>
      <c r="FS58" s="874"/>
      <c r="FT58" s="874"/>
      <c r="FU58" s="874"/>
      <c r="FV58" s="874"/>
      <c r="FW58" s="874"/>
      <c r="FX58" s="874"/>
      <c r="FY58" s="874"/>
      <c r="FZ58" s="874"/>
      <c r="GA58" s="874"/>
      <c r="GB58" s="874"/>
      <c r="GC58" s="874"/>
      <c r="GD58" s="874"/>
      <c r="GE58" s="874"/>
      <c r="GF58" s="874"/>
      <c r="GG58" s="874"/>
      <c r="GH58" s="874"/>
      <c r="GI58" s="874"/>
      <c r="GJ58" s="874"/>
      <c r="GK58" s="874"/>
      <c r="GL58" s="874"/>
      <c r="GM58" s="874"/>
      <c r="GN58" s="874"/>
      <c r="GO58" s="874"/>
      <c r="GP58" s="874"/>
      <c r="GQ58" s="874"/>
      <c r="GR58" s="874"/>
      <c r="GS58" s="874"/>
      <c r="GT58" s="874"/>
      <c r="GU58" s="874"/>
      <c r="GV58" s="874"/>
      <c r="GW58" s="874"/>
      <c r="GX58" s="874"/>
      <c r="GY58" s="874"/>
      <c r="GZ58" s="874"/>
      <c r="HA58" s="874"/>
      <c r="HB58" s="874"/>
      <c r="HC58" s="874"/>
      <c r="HD58" s="874"/>
      <c r="HE58" s="874"/>
      <c r="HF58" s="874"/>
      <c r="HG58" s="874"/>
      <c r="HH58" s="874"/>
      <c r="HI58" s="874"/>
      <c r="HJ58" s="874"/>
      <c r="HK58" s="874"/>
      <c r="HL58" s="874"/>
      <c r="HM58" s="874"/>
      <c r="HN58" s="874"/>
      <c r="HO58" s="874"/>
      <c r="HP58" s="874"/>
      <c r="HQ58" s="874"/>
      <c r="HR58" s="874"/>
      <c r="HS58" s="874"/>
      <c r="HT58" s="874"/>
      <c r="HU58" s="874"/>
      <c r="HV58" s="874"/>
      <c r="HW58" s="874"/>
      <c r="HX58" s="874"/>
      <c r="HY58" s="874"/>
      <c r="HZ58" s="874"/>
      <c r="IA58" s="874"/>
      <c r="IB58" s="874"/>
      <c r="IC58" s="874"/>
      <c r="ID58" s="874"/>
      <c r="IE58" s="874"/>
      <c r="IF58" s="874"/>
      <c r="IG58" s="874"/>
      <c r="IH58" s="874"/>
      <c r="II58" s="874"/>
      <c r="IJ58" s="874"/>
      <c r="IK58" s="874"/>
      <c r="IL58" s="874"/>
      <c r="IM58" s="874"/>
      <c r="IN58" s="874"/>
      <c r="IO58" s="874"/>
      <c r="IP58" s="874"/>
      <c r="IQ58" s="874"/>
      <c r="IR58" s="874"/>
      <c r="IS58" s="874"/>
      <c r="IT58" s="965"/>
      <c r="IU58" s="965"/>
      <c r="IV58" s="965"/>
    </row>
    <row r="59" spans="1:256" ht="19.5" customHeight="1" thickBot="1">
      <c r="A59" s="866">
        <v>53</v>
      </c>
      <c r="B59" s="969"/>
      <c r="C59" s="970"/>
      <c r="D59" s="955" t="s">
        <v>123</v>
      </c>
      <c r="E59" s="957"/>
      <c r="F59" s="992">
        <f>SUM(F52:F58)</f>
        <v>56594</v>
      </c>
      <c r="G59" s="992">
        <f>SUM(G52:G58)</f>
        <v>0</v>
      </c>
      <c r="H59" s="992">
        <f>SUM(H52:H58)</f>
        <v>0</v>
      </c>
      <c r="I59" s="992">
        <f>SUM(I52:I58)</f>
        <v>56594</v>
      </c>
      <c r="J59" s="1010">
        <f>SUM(J52:J58)</f>
        <v>0</v>
      </c>
      <c r="K59" s="1017"/>
      <c r="L59" s="971"/>
      <c r="M59" s="971"/>
      <c r="IT59" s="961"/>
      <c r="IU59" s="961"/>
      <c r="IV59" s="961"/>
    </row>
    <row r="60" spans="1:256" ht="19.5" customHeight="1" thickBot="1">
      <c r="A60" s="867">
        <v>54</v>
      </c>
      <c r="B60" s="972"/>
      <c r="C60" s="973"/>
      <c r="D60" s="974" t="s">
        <v>767</v>
      </c>
      <c r="E60" s="975"/>
      <c r="F60" s="993">
        <f>F59+F51</f>
        <v>8486558</v>
      </c>
      <c r="G60" s="993">
        <f>G59+G51</f>
        <v>1236065</v>
      </c>
      <c r="H60" s="993">
        <f>H59+H51</f>
        <v>944667</v>
      </c>
      <c r="I60" s="993">
        <f>I59+I51</f>
        <v>1303771</v>
      </c>
      <c r="J60" s="1011">
        <f>J59+J51</f>
        <v>5002055</v>
      </c>
      <c r="K60" s="1017"/>
      <c r="L60" s="971"/>
      <c r="M60" s="971"/>
      <c r="IT60" s="961"/>
      <c r="IU60" s="961"/>
      <c r="IV60" s="961"/>
    </row>
    <row r="61" spans="2:256" ht="12">
      <c r="B61" s="866"/>
      <c r="C61" s="866"/>
      <c r="D61" s="944" t="s">
        <v>94</v>
      </c>
      <c r="E61" s="1018"/>
      <c r="F61" s="984"/>
      <c r="G61" s="994"/>
      <c r="H61" s="984"/>
      <c r="I61" s="995"/>
      <c r="J61" s="892"/>
      <c r="K61" s="1014"/>
      <c r="L61" s="996"/>
      <c r="M61" s="996"/>
      <c r="N61" s="996"/>
      <c r="O61" s="996"/>
      <c r="P61" s="996"/>
      <c r="Q61" s="996"/>
      <c r="R61" s="996"/>
      <c r="S61" s="996"/>
      <c r="T61" s="996"/>
      <c r="U61" s="996"/>
      <c r="V61" s="996"/>
      <c r="W61" s="996"/>
      <c r="X61" s="996"/>
      <c r="Y61" s="996"/>
      <c r="Z61" s="996"/>
      <c r="AA61" s="996"/>
      <c r="AB61" s="996"/>
      <c r="AC61" s="996"/>
      <c r="AD61" s="996"/>
      <c r="AE61" s="996"/>
      <c r="AF61" s="996"/>
      <c r="AG61" s="996"/>
      <c r="AH61" s="996"/>
      <c r="AI61" s="996"/>
      <c r="AJ61" s="996"/>
      <c r="AK61" s="996"/>
      <c r="AL61" s="996"/>
      <c r="AM61" s="996"/>
      <c r="AN61" s="996"/>
      <c r="AO61" s="996"/>
      <c r="AP61" s="996"/>
      <c r="AQ61" s="996"/>
      <c r="AR61" s="996"/>
      <c r="AS61" s="996"/>
      <c r="AT61" s="996"/>
      <c r="AU61" s="996"/>
      <c r="AV61" s="996"/>
      <c r="AW61" s="996"/>
      <c r="AX61" s="996"/>
      <c r="AY61" s="996"/>
      <c r="AZ61" s="996"/>
      <c r="BA61" s="996"/>
      <c r="BB61" s="996"/>
      <c r="BC61" s="996"/>
      <c r="BD61" s="996"/>
      <c r="BE61" s="996"/>
      <c r="BF61" s="996"/>
      <c r="BG61" s="996"/>
      <c r="BH61" s="996"/>
      <c r="BI61" s="996"/>
      <c r="BJ61" s="996"/>
      <c r="BK61" s="996"/>
      <c r="BL61" s="996"/>
      <c r="BM61" s="996"/>
      <c r="BN61" s="996"/>
      <c r="BO61" s="996"/>
      <c r="BP61" s="996"/>
      <c r="BQ61" s="996"/>
      <c r="BR61" s="996"/>
      <c r="BS61" s="996"/>
      <c r="BT61" s="996"/>
      <c r="BU61" s="996"/>
      <c r="BV61" s="996"/>
      <c r="BW61" s="996"/>
      <c r="BX61" s="996"/>
      <c r="BY61" s="996"/>
      <c r="BZ61" s="996"/>
      <c r="CA61" s="996"/>
      <c r="CB61" s="996"/>
      <c r="CC61" s="996"/>
      <c r="CD61" s="996"/>
      <c r="CE61" s="996"/>
      <c r="CF61" s="996"/>
      <c r="CG61" s="996"/>
      <c r="CH61" s="996"/>
      <c r="CI61" s="996"/>
      <c r="CJ61" s="996"/>
      <c r="CK61" s="996"/>
      <c r="CL61" s="996"/>
      <c r="CM61" s="996"/>
      <c r="CN61" s="996"/>
      <c r="CO61" s="996"/>
      <c r="CP61" s="996"/>
      <c r="CQ61" s="996"/>
      <c r="CR61" s="996"/>
      <c r="CS61" s="996"/>
      <c r="CT61" s="996"/>
      <c r="CU61" s="996"/>
      <c r="CV61" s="996"/>
      <c r="CW61" s="996"/>
      <c r="CX61" s="996"/>
      <c r="CY61" s="996"/>
      <c r="CZ61" s="996"/>
      <c r="DA61" s="996"/>
      <c r="DB61" s="996"/>
      <c r="DC61" s="996"/>
      <c r="DD61" s="996"/>
      <c r="DE61" s="996"/>
      <c r="DF61" s="996"/>
      <c r="DG61" s="996"/>
      <c r="DH61" s="996"/>
      <c r="DI61" s="996"/>
      <c r="DJ61" s="996"/>
      <c r="DK61" s="996"/>
      <c r="DL61" s="996"/>
      <c r="DM61" s="996"/>
      <c r="DN61" s="996"/>
      <c r="DO61" s="996"/>
      <c r="DP61" s="996"/>
      <c r="DQ61" s="996"/>
      <c r="DR61" s="996"/>
      <c r="DS61" s="996"/>
      <c r="DT61" s="996"/>
      <c r="DU61" s="996"/>
      <c r="DV61" s="996"/>
      <c r="DW61" s="996"/>
      <c r="DX61" s="996"/>
      <c r="DY61" s="996"/>
      <c r="DZ61" s="996"/>
      <c r="EA61" s="996"/>
      <c r="EB61" s="996"/>
      <c r="EC61" s="996"/>
      <c r="ED61" s="996"/>
      <c r="EE61" s="996"/>
      <c r="EF61" s="996"/>
      <c r="EG61" s="996"/>
      <c r="EH61" s="996"/>
      <c r="EI61" s="996"/>
      <c r="EJ61" s="996"/>
      <c r="EK61" s="996"/>
      <c r="EL61" s="996"/>
      <c r="EM61" s="996"/>
      <c r="EN61" s="996"/>
      <c r="EO61" s="996"/>
      <c r="EP61" s="996"/>
      <c r="EQ61" s="996"/>
      <c r="ER61" s="996"/>
      <c r="ES61" s="996"/>
      <c r="ET61" s="996"/>
      <c r="EU61" s="996"/>
      <c r="EV61" s="996"/>
      <c r="EW61" s="996"/>
      <c r="EX61" s="996"/>
      <c r="EY61" s="996"/>
      <c r="EZ61" s="996"/>
      <c r="FA61" s="996"/>
      <c r="FB61" s="996"/>
      <c r="FC61" s="996"/>
      <c r="FD61" s="996"/>
      <c r="FE61" s="996"/>
      <c r="FF61" s="996"/>
      <c r="FG61" s="996"/>
      <c r="FH61" s="996"/>
      <c r="FI61" s="996"/>
      <c r="FJ61" s="996"/>
      <c r="FK61" s="996"/>
      <c r="FL61" s="996"/>
      <c r="FM61" s="996"/>
      <c r="FN61" s="996"/>
      <c r="FO61" s="996"/>
      <c r="FP61" s="996"/>
      <c r="FQ61" s="996"/>
      <c r="FR61" s="996"/>
      <c r="FS61" s="996"/>
      <c r="FT61" s="996"/>
      <c r="FU61" s="996"/>
      <c r="FV61" s="996"/>
      <c r="FW61" s="996"/>
      <c r="FX61" s="996"/>
      <c r="FY61" s="996"/>
      <c r="FZ61" s="996"/>
      <c r="GA61" s="996"/>
      <c r="GB61" s="996"/>
      <c r="GC61" s="996"/>
      <c r="GD61" s="996"/>
      <c r="GE61" s="996"/>
      <c r="GF61" s="996"/>
      <c r="GG61" s="996"/>
      <c r="GH61" s="996"/>
      <c r="GI61" s="996"/>
      <c r="GJ61" s="996"/>
      <c r="GK61" s="996"/>
      <c r="GL61" s="996"/>
      <c r="GM61" s="996"/>
      <c r="GN61" s="996"/>
      <c r="GO61" s="996"/>
      <c r="GP61" s="996"/>
      <c r="GQ61" s="996"/>
      <c r="GR61" s="996"/>
      <c r="GS61" s="996"/>
      <c r="GT61" s="996"/>
      <c r="GU61" s="996"/>
      <c r="GV61" s="996"/>
      <c r="GW61" s="996"/>
      <c r="GX61" s="996"/>
      <c r="GY61" s="996"/>
      <c r="GZ61" s="996"/>
      <c r="HA61" s="996"/>
      <c r="HB61" s="996"/>
      <c r="HC61" s="996"/>
      <c r="HD61" s="996"/>
      <c r="HE61" s="996"/>
      <c r="HF61" s="996"/>
      <c r="HG61" s="996"/>
      <c r="HH61" s="996"/>
      <c r="HI61" s="996"/>
      <c r="HJ61" s="996"/>
      <c r="HK61" s="996"/>
      <c r="HL61" s="996"/>
      <c r="HM61" s="996"/>
      <c r="HN61" s="996"/>
      <c r="HO61" s="996"/>
      <c r="HP61" s="996"/>
      <c r="HQ61" s="996"/>
      <c r="HR61" s="996"/>
      <c r="HS61" s="996"/>
      <c r="HT61" s="996"/>
      <c r="HU61" s="996"/>
      <c r="HV61" s="996"/>
      <c r="HW61" s="996"/>
      <c r="HX61" s="996"/>
      <c r="HY61" s="996"/>
      <c r="HZ61" s="996"/>
      <c r="IA61" s="996"/>
      <c r="IB61" s="996"/>
      <c r="IC61" s="996"/>
      <c r="ID61" s="996"/>
      <c r="IE61" s="996"/>
      <c r="IF61" s="996"/>
      <c r="IG61" s="996"/>
      <c r="IH61" s="996"/>
      <c r="II61" s="996"/>
      <c r="IJ61" s="996"/>
      <c r="IK61" s="996"/>
      <c r="IL61" s="996"/>
      <c r="IM61" s="996"/>
      <c r="IN61" s="996"/>
      <c r="IO61" s="996"/>
      <c r="IP61" s="996"/>
      <c r="IQ61" s="996"/>
      <c r="IR61" s="996"/>
      <c r="IS61" s="996"/>
      <c r="IT61" s="893"/>
      <c r="IU61" s="893"/>
      <c r="IV61" s="893"/>
    </row>
    <row r="62" spans="2:256" ht="12">
      <c r="B62" s="866"/>
      <c r="C62" s="866"/>
      <c r="D62" s="944" t="s">
        <v>95</v>
      </c>
      <c r="E62" s="1018"/>
      <c r="F62" s="979"/>
      <c r="G62" s="994"/>
      <c r="H62" s="984"/>
      <c r="I62" s="995"/>
      <c r="J62" s="892"/>
      <c r="K62" s="1014"/>
      <c r="L62" s="996"/>
      <c r="M62" s="996"/>
      <c r="N62" s="996"/>
      <c r="O62" s="996"/>
      <c r="P62" s="996"/>
      <c r="Q62" s="996"/>
      <c r="R62" s="996"/>
      <c r="S62" s="996"/>
      <c r="T62" s="996"/>
      <c r="U62" s="996"/>
      <c r="V62" s="996"/>
      <c r="W62" s="996"/>
      <c r="X62" s="996"/>
      <c r="Y62" s="996"/>
      <c r="Z62" s="996"/>
      <c r="AA62" s="996"/>
      <c r="AB62" s="996"/>
      <c r="AC62" s="996"/>
      <c r="AD62" s="996"/>
      <c r="AE62" s="996"/>
      <c r="AF62" s="996"/>
      <c r="AG62" s="996"/>
      <c r="AH62" s="996"/>
      <c r="AI62" s="996"/>
      <c r="AJ62" s="996"/>
      <c r="AK62" s="996"/>
      <c r="AL62" s="996"/>
      <c r="AM62" s="996"/>
      <c r="AN62" s="996"/>
      <c r="AO62" s="996"/>
      <c r="AP62" s="996"/>
      <c r="AQ62" s="996"/>
      <c r="AR62" s="996"/>
      <c r="AS62" s="996"/>
      <c r="AT62" s="996"/>
      <c r="AU62" s="996"/>
      <c r="AV62" s="996"/>
      <c r="AW62" s="996"/>
      <c r="AX62" s="996"/>
      <c r="AY62" s="996"/>
      <c r="AZ62" s="996"/>
      <c r="BA62" s="996"/>
      <c r="BB62" s="996"/>
      <c r="BC62" s="996"/>
      <c r="BD62" s="996"/>
      <c r="BE62" s="996"/>
      <c r="BF62" s="996"/>
      <c r="BG62" s="996"/>
      <c r="BH62" s="996"/>
      <c r="BI62" s="996"/>
      <c r="BJ62" s="996"/>
      <c r="BK62" s="996"/>
      <c r="BL62" s="996"/>
      <c r="BM62" s="996"/>
      <c r="BN62" s="996"/>
      <c r="BO62" s="996"/>
      <c r="BP62" s="996"/>
      <c r="BQ62" s="996"/>
      <c r="BR62" s="996"/>
      <c r="BS62" s="996"/>
      <c r="BT62" s="996"/>
      <c r="BU62" s="996"/>
      <c r="BV62" s="996"/>
      <c r="BW62" s="996"/>
      <c r="BX62" s="996"/>
      <c r="BY62" s="996"/>
      <c r="BZ62" s="996"/>
      <c r="CA62" s="996"/>
      <c r="CB62" s="996"/>
      <c r="CC62" s="996"/>
      <c r="CD62" s="996"/>
      <c r="CE62" s="996"/>
      <c r="CF62" s="996"/>
      <c r="CG62" s="996"/>
      <c r="CH62" s="996"/>
      <c r="CI62" s="996"/>
      <c r="CJ62" s="996"/>
      <c r="CK62" s="996"/>
      <c r="CL62" s="996"/>
      <c r="CM62" s="996"/>
      <c r="CN62" s="996"/>
      <c r="CO62" s="996"/>
      <c r="CP62" s="996"/>
      <c r="CQ62" s="996"/>
      <c r="CR62" s="996"/>
      <c r="CS62" s="996"/>
      <c r="CT62" s="996"/>
      <c r="CU62" s="996"/>
      <c r="CV62" s="996"/>
      <c r="CW62" s="996"/>
      <c r="CX62" s="996"/>
      <c r="CY62" s="996"/>
      <c r="CZ62" s="996"/>
      <c r="DA62" s="996"/>
      <c r="DB62" s="996"/>
      <c r="DC62" s="996"/>
      <c r="DD62" s="996"/>
      <c r="DE62" s="996"/>
      <c r="DF62" s="996"/>
      <c r="DG62" s="996"/>
      <c r="DH62" s="996"/>
      <c r="DI62" s="996"/>
      <c r="DJ62" s="996"/>
      <c r="DK62" s="996"/>
      <c r="DL62" s="996"/>
      <c r="DM62" s="996"/>
      <c r="DN62" s="996"/>
      <c r="DO62" s="996"/>
      <c r="DP62" s="996"/>
      <c r="DQ62" s="996"/>
      <c r="DR62" s="996"/>
      <c r="DS62" s="996"/>
      <c r="DT62" s="996"/>
      <c r="DU62" s="996"/>
      <c r="DV62" s="996"/>
      <c r="DW62" s="996"/>
      <c r="DX62" s="996"/>
      <c r="DY62" s="996"/>
      <c r="DZ62" s="996"/>
      <c r="EA62" s="996"/>
      <c r="EB62" s="996"/>
      <c r="EC62" s="996"/>
      <c r="ED62" s="996"/>
      <c r="EE62" s="996"/>
      <c r="EF62" s="996"/>
      <c r="EG62" s="996"/>
      <c r="EH62" s="996"/>
      <c r="EI62" s="996"/>
      <c r="EJ62" s="996"/>
      <c r="EK62" s="996"/>
      <c r="EL62" s="996"/>
      <c r="EM62" s="996"/>
      <c r="EN62" s="996"/>
      <c r="EO62" s="996"/>
      <c r="EP62" s="996"/>
      <c r="EQ62" s="996"/>
      <c r="ER62" s="996"/>
      <c r="ES62" s="996"/>
      <c r="ET62" s="996"/>
      <c r="EU62" s="996"/>
      <c r="EV62" s="996"/>
      <c r="EW62" s="996"/>
      <c r="EX62" s="996"/>
      <c r="EY62" s="996"/>
      <c r="EZ62" s="996"/>
      <c r="FA62" s="996"/>
      <c r="FB62" s="996"/>
      <c r="FC62" s="996"/>
      <c r="FD62" s="996"/>
      <c r="FE62" s="996"/>
      <c r="FF62" s="996"/>
      <c r="FG62" s="996"/>
      <c r="FH62" s="996"/>
      <c r="FI62" s="996"/>
      <c r="FJ62" s="996"/>
      <c r="FK62" s="996"/>
      <c r="FL62" s="996"/>
      <c r="FM62" s="996"/>
      <c r="FN62" s="996"/>
      <c r="FO62" s="996"/>
      <c r="FP62" s="996"/>
      <c r="FQ62" s="996"/>
      <c r="FR62" s="996"/>
      <c r="FS62" s="996"/>
      <c r="FT62" s="996"/>
      <c r="FU62" s="996"/>
      <c r="FV62" s="996"/>
      <c r="FW62" s="996"/>
      <c r="FX62" s="996"/>
      <c r="FY62" s="996"/>
      <c r="FZ62" s="996"/>
      <c r="GA62" s="996"/>
      <c r="GB62" s="996"/>
      <c r="GC62" s="996"/>
      <c r="GD62" s="996"/>
      <c r="GE62" s="996"/>
      <c r="GF62" s="996"/>
      <c r="GG62" s="996"/>
      <c r="GH62" s="996"/>
      <c r="GI62" s="996"/>
      <c r="GJ62" s="996"/>
      <c r="GK62" s="996"/>
      <c r="GL62" s="996"/>
      <c r="GM62" s="996"/>
      <c r="GN62" s="996"/>
      <c r="GO62" s="996"/>
      <c r="GP62" s="996"/>
      <c r="GQ62" s="996"/>
      <c r="GR62" s="996"/>
      <c r="GS62" s="996"/>
      <c r="GT62" s="996"/>
      <c r="GU62" s="996"/>
      <c r="GV62" s="996"/>
      <c r="GW62" s="996"/>
      <c r="GX62" s="996"/>
      <c r="GY62" s="996"/>
      <c r="GZ62" s="996"/>
      <c r="HA62" s="996"/>
      <c r="HB62" s="996"/>
      <c r="HC62" s="996"/>
      <c r="HD62" s="996"/>
      <c r="HE62" s="996"/>
      <c r="HF62" s="996"/>
      <c r="HG62" s="996"/>
      <c r="HH62" s="996"/>
      <c r="HI62" s="996"/>
      <c r="HJ62" s="996"/>
      <c r="HK62" s="996"/>
      <c r="HL62" s="996"/>
      <c r="HM62" s="996"/>
      <c r="HN62" s="996"/>
      <c r="HO62" s="996"/>
      <c r="HP62" s="996"/>
      <c r="HQ62" s="996"/>
      <c r="HR62" s="996"/>
      <c r="HS62" s="996"/>
      <c r="HT62" s="996"/>
      <c r="HU62" s="996"/>
      <c r="HV62" s="996"/>
      <c r="HW62" s="996"/>
      <c r="HX62" s="996"/>
      <c r="HY62" s="996"/>
      <c r="HZ62" s="996"/>
      <c r="IA62" s="996"/>
      <c r="IB62" s="996"/>
      <c r="IC62" s="996"/>
      <c r="ID62" s="996"/>
      <c r="IE62" s="996"/>
      <c r="IF62" s="996"/>
      <c r="IG62" s="996"/>
      <c r="IH62" s="996"/>
      <c r="II62" s="996"/>
      <c r="IJ62" s="996"/>
      <c r="IK62" s="996"/>
      <c r="IL62" s="996"/>
      <c r="IM62" s="996"/>
      <c r="IN62" s="996"/>
      <c r="IO62" s="996"/>
      <c r="IP62" s="996"/>
      <c r="IQ62" s="996"/>
      <c r="IR62" s="996"/>
      <c r="IS62" s="996"/>
      <c r="IT62" s="893"/>
      <c r="IU62" s="893"/>
      <c r="IV62" s="893"/>
    </row>
    <row r="63" spans="2:256" ht="12">
      <c r="B63" s="866"/>
      <c r="C63" s="866"/>
      <c r="D63" s="944" t="s">
        <v>96</v>
      </c>
      <c r="E63" s="1018"/>
      <c r="F63" s="979"/>
      <c r="G63" s="994"/>
      <c r="H63" s="984"/>
      <c r="I63" s="995"/>
      <c r="J63" s="892"/>
      <c r="K63" s="1014"/>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c r="AT63" s="996"/>
      <c r="AU63" s="996"/>
      <c r="AV63" s="996"/>
      <c r="AW63" s="996"/>
      <c r="AX63" s="996"/>
      <c r="AY63" s="996"/>
      <c r="AZ63" s="996"/>
      <c r="BA63" s="996"/>
      <c r="BB63" s="996"/>
      <c r="BC63" s="996"/>
      <c r="BD63" s="996"/>
      <c r="BE63" s="996"/>
      <c r="BF63" s="996"/>
      <c r="BG63" s="996"/>
      <c r="BH63" s="996"/>
      <c r="BI63" s="996"/>
      <c r="BJ63" s="996"/>
      <c r="BK63" s="996"/>
      <c r="BL63" s="996"/>
      <c r="BM63" s="996"/>
      <c r="BN63" s="996"/>
      <c r="BO63" s="996"/>
      <c r="BP63" s="996"/>
      <c r="BQ63" s="996"/>
      <c r="BR63" s="996"/>
      <c r="BS63" s="996"/>
      <c r="BT63" s="996"/>
      <c r="BU63" s="996"/>
      <c r="BV63" s="996"/>
      <c r="BW63" s="996"/>
      <c r="BX63" s="996"/>
      <c r="BY63" s="996"/>
      <c r="BZ63" s="996"/>
      <c r="CA63" s="996"/>
      <c r="CB63" s="996"/>
      <c r="CC63" s="996"/>
      <c r="CD63" s="996"/>
      <c r="CE63" s="996"/>
      <c r="CF63" s="996"/>
      <c r="CG63" s="996"/>
      <c r="CH63" s="996"/>
      <c r="CI63" s="996"/>
      <c r="CJ63" s="996"/>
      <c r="CK63" s="996"/>
      <c r="CL63" s="996"/>
      <c r="CM63" s="996"/>
      <c r="CN63" s="996"/>
      <c r="CO63" s="996"/>
      <c r="CP63" s="996"/>
      <c r="CQ63" s="996"/>
      <c r="CR63" s="996"/>
      <c r="CS63" s="996"/>
      <c r="CT63" s="996"/>
      <c r="CU63" s="996"/>
      <c r="CV63" s="996"/>
      <c r="CW63" s="996"/>
      <c r="CX63" s="996"/>
      <c r="CY63" s="996"/>
      <c r="CZ63" s="996"/>
      <c r="DA63" s="996"/>
      <c r="DB63" s="996"/>
      <c r="DC63" s="996"/>
      <c r="DD63" s="996"/>
      <c r="DE63" s="996"/>
      <c r="DF63" s="996"/>
      <c r="DG63" s="996"/>
      <c r="DH63" s="996"/>
      <c r="DI63" s="996"/>
      <c r="DJ63" s="996"/>
      <c r="DK63" s="996"/>
      <c r="DL63" s="996"/>
      <c r="DM63" s="996"/>
      <c r="DN63" s="996"/>
      <c r="DO63" s="996"/>
      <c r="DP63" s="996"/>
      <c r="DQ63" s="996"/>
      <c r="DR63" s="996"/>
      <c r="DS63" s="996"/>
      <c r="DT63" s="996"/>
      <c r="DU63" s="996"/>
      <c r="DV63" s="996"/>
      <c r="DW63" s="996"/>
      <c r="DX63" s="996"/>
      <c r="DY63" s="996"/>
      <c r="DZ63" s="996"/>
      <c r="EA63" s="996"/>
      <c r="EB63" s="996"/>
      <c r="EC63" s="996"/>
      <c r="ED63" s="996"/>
      <c r="EE63" s="996"/>
      <c r="EF63" s="996"/>
      <c r="EG63" s="996"/>
      <c r="EH63" s="996"/>
      <c r="EI63" s="996"/>
      <c r="EJ63" s="996"/>
      <c r="EK63" s="996"/>
      <c r="EL63" s="996"/>
      <c r="EM63" s="996"/>
      <c r="EN63" s="996"/>
      <c r="EO63" s="996"/>
      <c r="EP63" s="996"/>
      <c r="EQ63" s="996"/>
      <c r="ER63" s="996"/>
      <c r="ES63" s="996"/>
      <c r="ET63" s="996"/>
      <c r="EU63" s="996"/>
      <c r="EV63" s="996"/>
      <c r="EW63" s="996"/>
      <c r="EX63" s="996"/>
      <c r="EY63" s="996"/>
      <c r="EZ63" s="996"/>
      <c r="FA63" s="996"/>
      <c r="FB63" s="996"/>
      <c r="FC63" s="996"/>
      <c r="FD63" s="996"/>
      <c r="FE63" s="996"/>
      <c r="FF63" s="996"/>
      <c r="FG63" s="996"/>
      <c r="FH63" s="996"/>
      <c r="FI63" s="996"/>
      <c r="FJ63" s="996"/>
      <c r="FK63" s="996"/>
      <c r="FL63" s="996"/>
      <c r="FM63" s="996"/>
      <c r="FN63" s="996"/>
      <c r="FO63" s="996"/>
      <c r="FP63" s="996"/>
      <c r="FQ63" s="996"/>
      <c r="FR63" s="996"/>
      <c r="FS63" s="996"/>
      <c r="FT63" s="996"/>
      <c r="FU63" s="996"/>
      <c r="FV63" s="996"/>
      <c r="FW63" s="996"/>
      <c r="FX63" s="996"/>
      <c r="FY63" s="996"/>
      <c r="FZ63" s="996"/>
      <c r="GA63" s="996"/>
      <c r="GB63" s="996"/>
      <c r="GC63" s="996"/>
      <c r="GD63" s="996"/>
      <c r="GE63" s="996"/>
      <c r="GF63" s="996"/>
      <c r="GG63" s="996"/>
      <c r="GH63" s="996"/>
      <c r="GI63" s="996"/>
      <c r="GJ63" s="996"/>
      <c r="GK63" s="996"/>
      <c r="GL63" s="996"/>
      <c r="GM63" s="996"/>
      <c r="GN63" s="996"/>
      <c r="GO63" s="996"/>
      <c r="GP63" s="996"/>
      <c r="GQ63" s="996"/>
      <c r="GR63" s="996"/>
      <c r="GS63" s="996"/>
      <c r="GT63" s="996"/>
      <c r="GU63" s="996"/>
      <c r="GV63" s="996"/>
      <c r="GW63" s="996"/>
      <c r="GX63" s="996"/>
      <c r="GY63" s="996"/>
      <c r="GZ63" s="996"/>
      <c r="HA63" s="996"/>
      <c r="HB63" s="996"/>
      <c r="HC63" s="996"/>
      <c r="HD63" s="996"/>
      <c r="HE63" s="996"/>
      <c r="HF63" s="996"/>
      <c r="HG63" s="996"/>
      <c r="HH63" s="996"/>
      <c r="HI63" s="996"/>
      <c r="HJ63" s="996"/>
      <c r="HK63" s="996"/>
      <c r="HL63" s="996"/>
      <c r="HM63" s="996"/>
      <c r="HN63" s="996"/>
      <c r="HO63" s="996"/>
      <c r="HP63" s="996"/>
      <c r="HQ63" s="996"/>
      <c r="HR63" s="996"/>
      <c r="HS63" s="996"/>
      <c r="HT63" s="996"/>
      <c r="HU63" s="996"/>
      <c r="HV63" s="996"/>
      <c r="HW63" s="996"/>
      <c r="HX63" s="996"/>
      <c r="HY63" s="996"/>
      <c r="HZ63" s="996"/>
      <c r="IA63" s="996"/>
      <c r="IB63" s="996"/>
      <c r="IC63" s="996"/>
      <c r="ID63" s="996"/>
      <c r="IE63" s="996"/>
      <c r="IF63" s="996"/>
      <c r="IG63" s="996"/>
      <c r="IH63" s="996"/>
      <c r="II63" s="996"/>
      <c r="IJ63" s="996"/>
      <c r="IK63" s="996"/>
      <c r="IL63" s="996"/>
      <c r="IM63" s="996"/>
      <c r="IN63" s="996"/>
      <c r="IO63" s="996"/>
      <c r="IP63" s="996"/>
      <c r="IQ63" s="996"/>
      <c r="IR63" s="996"/>
      <c r="IS63" s="996"/>
      <c r="IT63" s="893"/>
      <c r="IU63" s="893"/>
      <c r="IV63" s="893"/>
    </row>
  </sheetData>
  <sheetProtection/>
  <mergeCells count="4">
    <mergeCell ref="B1:D1"/>
    <mergeCell ref="I1:J1"/>
    <mergeCell ref="B2:J2"/>
    <mergeCell ref="B3:J3"/>
  </mergeCell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Gyimesi Zoltánné</cp:lastModifiedBy>
  <cp:lastPrinted>2016-02-16T10:32:52Z</cp:lastPrinted>
  <dcterms:created xsi:type="dcterms:W3CDTF">2015-02-11T07:38:58Z</dcterms:created>
  <dcterms:modified xsi:type="dcterms:W3CDTF">2016-02-16T10:32:56Z</dcterms:modified>
  <cp:category/>
  <cp:version/>
  <cp:contentType/>
  <cp:contentStatus/>
</cp:coreProperties>
</file>